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prgaero-my.sharepoint.com/personal/ivan_harasta_prg_aero/Documents/Dokumenty/ASW/OSKBL/Talent/"/>
    </mc:Choice>
  </mc:AlternateContent>
  <workbookProtection workbookAlgorithmName="SHA-512" workbookHashValue="O7qOX7q/euoP5hq+pK9hHTqwJ8PC3I9u99j30SxgfbJhUEEGwJcIG/dmDgXX4VzaruGA/8/lOQTh1HIT7j6FPw==" workbookSaltValue="RQarbSaGUaMsx9Ok7RUAPw==" workbookSpinCount="100000" lockStructure="1"/>
  <bookViews>
    <workbookView xWindow="0" yWindow="0" windowWidth="28800" windowHeight="14100"/>
  </bookViews>
  <sheets>
    <sheet name="Dotace2022" sheetId="1" r:id="rId1"/>
    <sheet name="Závody2019" sheetId="6" state="hidden" r:id="rId2"/>
    <sheet name="Závody2020" sheetId="5" state="hidden" r:id="rId3"/>
    <sheet name="Závody2021" sheetId="7" state="hidden" r:id="rId4"/>
    <sheet name="ŽEBŘÍK2019" sheetId="4" state="hidden" r:id="rId5"/>
    <sheet name="ŽEBŘÍK2020" sheetId="3" state="hidden" r:id="rId6"/>
    <sheet name="ŽEBŘÍK2021" sheetId="2" state="hidden" r:id="rId7"/>
    <sheet name="cpska" sheetId="8" state="hidden" r:id="rId8"/>
  </sheets>
  <definedNames>
    <definedName name="_xlnm._FilterDatabase" localSheetId="7" hidden="1">cpska!$C$1:$C$64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51" i="8" l="1"/>
  <c r="X52" i="8"/>
  <c r="X53" i="8"/>
  <c r="X54" i="8"/>
  <c r="X55" i="8"/>
  <c r="X56" i="8"/>
  <c r="X57" i="8"/>
  <c r="X58" i="8"/>
  <c r="X59" i="8"/>
  <c r="X60" i="8"/>
  <c r="X61" i="8"/>
  <c r="X62" i="8"/>
  <c r="X63" i="8"/>
  <c r="X64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J53" i="8"/>
  <c r="J54" i="8"/>
  <c r="J55" i="8"/>
  <c r="J56" i="8"/>
  <c r="J57" i="8"/>
  <c r="J58" i="8"/>
  <c r="J59" i="8"/>
  <c r="J60" i="8"/>
  <c r="J61" i="8"/>
  <c r="J62" i="8"/>
  <c r="J63" i="8"/>
  <c r="J64" i="8"/>
  <c r="A2" i="1"/>
  <c r="M40" i="1" s="1"/>
  <c r="M41" i="1" l="1"/>
  <c r="M39" i="1"/>
  <c r="M30" i="1"/>
  <c r="M38" i="1"/>
  <c r="M31" i="1"/>
  <c r="O39" i="1"/>
  <c r="T29" i="1" s="1"/>
  <c r="M32" i="1"/>
  <c r="I3" i="1"/>
  <c r="M33" i="1"/>
  <c r="M34" i="1"/>
  <c r="M42" i="1"/>
  <c r="M27" i="1"/>
  <c r="M35" i="1"/>
  <c r="M43" i="1"/>
  <c r="M28" i="1"/>
  <c r="M36" i="1"/>
  <c r="M44" i="1"/>
  <c r="M29" i="1"/>
  <c r="M37" i="1"/>
  <c r="O27" i="1"/>
  <c r="T27" i="1" s="1"/>
  <c r="O33" i="1"/>
  <c r="T28" i="1" s="1"/>
  <c r="R29" i="1"/>
  <c r="R28" i="1"/>
  <c r="R27" i="1"/>
  <c r="X50" i="8"/>
  <c r="X49" i="8"/>
  <c r="X48" i="8"/>
  <c r="X47" i="8"/>
  <c r="X46" i="8"/>
  <c r="X45" i="8"/>
  <c r="X44" i="8"/>
  <c r="X43" i="8"/>
  <c r="X42" i="8"/>
  <c r="X41" i="8"/>
  <c r="X40" i="8"/>
  <c r="X39" i="8"/>
  <c r="X38" i="8"/>
  <c r="X37" i="8"/>
  <c r="X36" i="8"/>
  <c r="X35" i="8"/>
  <c r="X34" i="8"/>
  <c r="X33" i="8"/>
  <c r="X32" i="8"/>
  <c r="X31" i="8"/>
  <c r="X30" i="8"/>
  <c r="X29" i="8"/>
  <c r="X28" i="8"/>
  <c r="X27" i="8"/>
  <c r="X26" i="8"/>
  <c r="X25" i="8"/>
  <c r="X24" i="8"/>
  <c r="X23" i="8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9" i="8"/>
  <c r="X8" i="8"/>
  <c r="X7" i="8"/>
  <c r="X6" i="8"/>
  <c r="X5" i="8"/>
  <c r="X4" i="8"/>
  <c r="X3" i="8"/>
  <c r="X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3" i="8"/>
  <c r="Q2" i="8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2" i="8"/>
  <c r="O45" i="1" l="1"/>
  <c r="F43" i="1"/>
  <c r="I43" i="1" s="1"/>
  <c r="F37" i="1"/>
  <c r="I37" i="1" s="1"/>
  <c r="F32" i="1"/>
  <c r="O35" i="1"/>
  <c r="O44" i="1"/>
  <c r="O32" i="1"/>
  <c r="O37" i="1"/>
  <c r="O30" i="1"/>
  <c r="O40" i="1"/>
  <c r="O28" i="1"/>
  <c r="O34" i="1"/>
  <c r="O36" i="1"/>
  <c r="O38" i="1"/>
  <c r="O29" i="1"/>
  <c r="O43" i="1"/>
  <c r="O31" i="1"/>
  <c r="O41" i="1"/>
  <c r="O42" i="1"/>
  <c r="F42" i="1"/>
  <c r="I42" i="1" s="1"/>
  <c r="F40" i="1"/>
  <c r="I40" i="1" s="1"/>
  <c r="F39" i="1"/>
  <c r="I39" i="1" s="1"/>
  <c r="F41" i="1"/>
  <c r="I41" i="1" s="1"/>
  <c r="F38" i="1"/>
  <c r="I38" i="1" s="1"/>
  <c r="F36" i="1"/>
  <c r="I36" i="1" s="1"/>
  <c r="F35" i="1"/>
  <c r="I35" i="1" s="1"/>
  <c r="F34" i="1"/>
  <c r="I34" i="1" s="1"/>
  <c r="F33" i="1"/>
  <c r="I33" i="1" s="1"/>
  <c r="F31" i="1"/>
  <c r="I31" i="1" s="1"/>
  <c r="F29" i="1"/>
  <c r="I29" i="1" s="1"/>
  <c r="F30" i="1"/>
  <c r="I30" i="1" s="1"/>
  <c r="F28" i="1"/>
  <c r="I28" i="1" s="1"/>
  <c r="F27" i="1"/>
  <c r="I27" i="1" s="1"/>
  <c r="G3" i="1"/>
  <c r="H3" i="1"/>
  <c r="I32" i="1" l="1"/>
  <c r="E32" i="1"/>
  <c r="G6" i="1" s="1"/>
  <c r="G7" i="1" s="1"/>
  <c r="I9" i="1"/>
  <c r="H8" i="1"/>
  <c r="H9" i="1"/>
  <c r="I8" i="1"/>
  <c r="N27" i="1"/>
  <c r="S27" i="1" s="1"/>
  <c r="N33" i="1"/>
  <c r="S28" i="1" s="1"/>
  <c r="N39" i="1"/>
  <c r="S29" i="1" s="1"/>
  <c r="E34" i="1"/>
  <c r="E29" i="1"/>
  <c r="E35" i="1"/>
  <c r="E43" i="1"/>
  <c r="I6" i="1" s="1"/>
  <c r="I7" i="1" s="1"/>
  <c r="E31" i="1"/>
  <c r="E40" i="1"/>
  <c r="E28" i="1"/>
  <c r="E41" i="1"/>
  <c r="E39" i="1"/>
  <c r="E30" i="1"/>
  <c r="E37" i="1"/>
  <c r="H6" i="1" s="1"/>
  <c r="E38" i="1"/>
  <c r="E42" i="1"/>
  <c r="E27" i="1"/>
  <c r="E33" i="1"/>
  <c r="E36" i="1"/>
  <c r="I10" i="1" l="1"/>
  <c r="H7" i="1"/>
  <c r="H33" i="1" s="1"/>
  <c r="H10" i="1"/>
  <c r="N45" i="1"/>
  <c r="Q27" i="1"/>
  <c r="H38" i="1"/>
  <c r="Q39" i="1"/>
  <c r="P39" i="1"/>
  <c r="W29" i="1" s="1"/>
  <c r="H27" i="1"/>
  <c r="P27" i="1"/>
  <c r="G27" i="1"/>
  <c r="G33" i="1"/>
  <c r="G38" i="1"/>
  <c r="Q33" i="1" l="1"/>
  <c r="Q45" i="1" s="1"/>
  <c r="O47" i="1" s="1"/>
  <c r="O48" i="1" s="1"/>
  <c r="P33" i="1"/>
  <c r="W28" i="1" s="1"/>
  <c r="W27" i="1"/>
  <c r="H44" i="1"/>
  <c r="G44" i="1"/>
  <c r="P45" i="1" l="1"/>
  <c r="N47" i="1" s="1"/>
  <c r="N48" i="1" s="1"/>
  <c r="G47" i="1"/>
  <c r="G48" i="1" s="1"/>
  <c r="P48" i="1" l="1"/>
  <c r="J6" i="1" s="1"/>
</calcChain>
</file>

<file path=xl/comments1.xml><?xml version="1.0" encoding="utf-8"?>
<comments xmlns="http://schemas.openxmlformats.org/spreadsheetml/2006/main">
  <authors>
    <author>Petr Koutný</author>
  </authors>
  <commentList>
    <comment ref="B46" authorId="0" shapeId="0">
      <text>
        <r>
          <rPr>
            <b/>
            <sz val="9"/>
            <color indexed="81"/>
            <rFont val="Tahoma"/>
            <family val="2"/>
            <charset val="238"/>
          </rPr>
          <t>CO: Liska</t>
        </r>
      </text>
    </comment>
  </commentList>
</comments>
</file>

<file path=xl/sharedStrings.xml><?xml version="1.0" encoding="utf-8"?>
<sst xmlns="http://schemas.openxmlformats.org/spreadsheetml/2006/main" count="1427" uniqueCount="199">
  <si>
    <t>Jan Zapletal</t>
  </si>
  <si>
    <t>M</t>
  </si>
  <si>
    <t>Břeclav</t>
  </si>
  <si>
    <t>CZ/M</t>
  </si>
  <si>
    <t>Jaromir Macoun</t>
  </si>
  <si>
    <t>Jičín</t>
  </si>
  <si>
    <t>CZ/C2</t>
  </si>
  <si>
    <t>Lukas Kriz</t>
  </si>
  <si>
    <t>Křižanov</t>
  </si>
  <si>
    <t>Vit Morkovsky</t>
  </si>
  <si>
    <t>Polička</t>
  </si>
  <si>
    <t>Tereza Koubkova</t>
  </si>
  <si>
    <t>F</t>
  </si>
  <si>
    <t>Vysoké Mýto</t>
  </si>
  <si>
    <t>Ivan Tvrdik</t>
  </si>
  <si>
    <t>Letňany</t>
  </si>
  <si>
    <t>CZ/C1</t>
  </si>
  <si>
    <t>Jan Stastny</t>
  </si>
  <si>
    <t>Medlánky</t>
  </si>
  <si>
    <t>Michaela Krizova</t>
  </si>
  <si>
    <t>Přibyslav</t>
  </si>
  <si>
    <t>Michaela Rendlova</t>
  </si>
  <si>
    <t>Toužim</t>
  </si>
  <si>
    <t>Tomas Hynek</t>
  </si>
  <si>
    <t>Dvůr Králové</t>
  </si>
  <si>
    <t>Vladimir Hammer</t>
  </si>
  <si>
    <t>Letkov</t>
  </si>
  <si>
    <t>Tomas Kulhavy</t>
  </si>
  <si>
    <t>Liberec</t>
  </si>
  <si>
    <t>Tomas Hulmak</t>
  </si>
  <si>
    <t>Hosín</t>
  </si>
  <si>
    <t>Ondrej Dvorak 98</t>
  </si>
  <si>
    <t>Mladá Boleslav</t>
  </si>
  <si>
    <t>Lukas Maly</t>
  </si>
  <si>
    <t>Jiri Maier 99</t>
  </si>
  <si>
    <t>Raná</t>
  </si>
  <si>
    <t>Lukas Volek</t>
  </si>
  <si>
    <t>Hodkovice</t>
  </si>
  <si>
    <t>Tomas Moravec</t>
  </si>
  <si>
    <t>Žamberk</t>
  </si>
  <si>
    <t>Tibor Hezina</t>
  </si>
  <si>
    <t>Jan Beran</t>
  </si>
  <si>
    <t>Kladno</t>
  </si>
  <si>
    <t>Jan Cibulka</t>
  </si>
  <si>
    <t>Jakub Malik</t>
  </si>
  <si>
    <t>Ivan Harasta 98</t>
  </si>
  <si>
    <t>Michal Coufal</t>
  </si>
  <si>
    <t>Matej Jelinek</t>
  </si>
  <si>
    <t>Hronov</t>
  </si>
  <si>
    <t>Jan Adam</t>
  </si>
  <si>
    <t>Podhořany</t>
  </si>
  <si>
    <t>Jakub Koudelka</t>
  </si>
  <si>
    <t>Filip Vita</t>
  </si>
  <si>
    <t>Kroměříž</t>
  </si>
  <si>
    <t>Katerina Vancurova</t>
  </si>
  <si>
    <t>Hranice</t>
  </si>
  <si>
    <t>Petr Havelka</t>
  </si>
  <si>
    <t>Zbraslavice</t>
  </si>
  <si>
    <t>Vit Tvrdik</t>
  </si>
  <si>
    <t>Petr Masik</t>
  </si>
  <si>
    <t>Zábřeh</t>
  </si>
  <si>
    <t>Petr Gebauer</t>
  </si>
  <si>
    <t>Petr Hosek</t>
  </si>
  <si>
    <t>Beroun</t>
  </si>
  <si>
    <t>Jiri Kratochvil</t>
  </si>
  <si>
    <t>Marek Loukota</t>
  </si>
  <si>
    <t>Daniela Frankova</t>
  </si>
  <si>
    <t>Jaroměř</t>
  </si>
  <si>
    <t>Martin Tison</t>
  </si>
  <si>
    <t>Premysl Chvoj</t>
  </si>
  <si>
    <t>Matej Bartos</t>
  </si>
  <si>
    <t>Sabina Vitova</t>
  </si>
  <si>
    <t>Jan Camr</t>
  </si>
  <si>
    <t>Zuzana Markesova</t>
  </si>
  <si>
    <t>Adam Hepal</t>
  </si>
  <si>
    <t>Kolín</t>
  </si>
  <si>
    <t>Fabian Curda</t>
  </si>
  <si>
    <t>Filip Malik</t>
  </si>
  <si>
    <t>Vojtech Flidr</t>
  </si>
  <si>
    <t>Eliska Bohunovska</t>
  </si>
  <si>
    <t>Tim Raasch</t>
  </si>
  <si>
    <t>Michaela Sirmerova</t>
  </si>
  <si>
    <t>Jihlava</t>
  </si>
  <si>
    <t>Stanislava Zemlickova</t>
  </si>
  <si>
    <t>Vyškov</t>
  </si>
  <si>
    <t>Získané body v Žebříku ČR:</t>
  </si>
  <si>
    <t>Kristina Santruckova</t>
  </si>
  <si>
    <t>Jan Kostka</t>
  </si>
  <si>
    <t>Teodor Skoda</t>
  </si>
  <si>
    <t>Radek Laga</t>
  </si>
  <si>
    <t>Jan Viskot</t>
  </si>
  <si>
    <t>Jan Vozeh</t>
  </si>
  <si>
    <t>Rakovník</t>
  </si>
  <si>
    <t>Tomas Jilek</t>
  </si>
  <si>
    <t>Marek Pechar</t>
  </si>
  <si>
    <t>Daniel Suchy</t>
  </si>
  <si>
    <t>Tereza Jirsakova</t>
  </si>
  <si>
    <t>Body pilota v Žebříku</t>
  </si>
  <si>
    <t>Cíl Start=Limit Talent</t>
  </si>
  <si>
    <t>Cíl Talent=Úroveň Repre</t>
  </si>
  <si>
    <t>Program:</t>
  </si>
  <si>
    <t>Aktivita:</t>
  </si>
  <si>
    <t>PMČR</t>
  </si>
  <si>
    <t>PMRg</t>
  </si>
  <si>
    <t>PMČRj</t>
  </si>
  <si>
    <t>JEGC/JWGC</t>
  </si>
  <si>
    <t>PPJ/repre kemp</t>
  </si>
  <si>
    <t>DOTOVANÉ SOUTĚŽE / SOUSTŘEDĚNÍ</t>
  </si>
  <si>
    <t>účast</t>
  </si>
  <si>
    <t>umístění</t>
  </si>
  <si>
    <t>počet akcí</t>
  </si>
  <si>
    <t>WGC Juniors 2019 - Std</t>
  </si>
  <si>
    <t>HU</t>
  </si>
  <si>
    <t>JPJ 2019 - Klub</t>
  </si>
  <si>
    <t>CZ</t>
  </si>
  <si>
    <t>JPJ 2019 - Kombi</t>
  </si>
  <si>
    <t>AZ Cup 2019 - Kombi</t>
  </si>
  <si>
    <t>PMČR 2019 - Klub</t>
  </si>
  <si>
    <t>PMČRj 2019 - Klub</t>
  </si>
  <si>
    <t>PMRg 2019 - Klub</t>
  </si>
  <si>
    <t>PPV 2019 - Klub</t>
  </si>
  <si>
    <t>Safari 2019 - Klub</t>
  </si>
  <si>
    <t>Toužim Cup 2019 - Klub</t>
  </si>
  <si>
    <t>JPJ 2020 - Klub</t>
  </si>
  <si>
    <t>HOP 2020 - Klub</t>
  </si>
  <si>
    <t>AZ Cup 2020 - Klub</t>
  </si>
  <si>
    <t>AZ Cup 2020 - Kombi A</t>
  </si>
  <si>
    <t>AZ Cup 2020 - Kombi B</t>
  </si>
  <si>
    <t>PMČR 2020 - Klub</t>
  </si>
  <si>
    <t>PMČR 2020 - Kombi 15m</t>
  </si>
  <si>
    <t>PMČR 2020 - Kombi Open</t>
  </si>
  <si>
    <t>PMČRj 2020 - Klub</t>
  </si>
  <si>
    <t>PMRg 2020 - Klub</t>
  </si>
  <si>
    <t>PMRg 2020 - Kombi</t>
  </si>
  <si>
    <t>Toužim Cup 2020 - Klub</t>
  </si>
  <si>
    <t>Toužim Cup 2020 - Kombi</t>
  </si>
  <si>
    <t>GGP MB 2020 - Klub GP</t>
  </si>
  <si>
    <t>GGP MB 2020 - Pohár MV - Kombi</t>
  </si>
  <si>
    <t>JPJ 2021 - Klub</t>
  </si>
  <si>
    <t>PMČR 2021 - Kombi 15m</t>
  </si>
  <si>
    <t>PMČR 2021 - Kombi Open</t>
  </si>
  <si>
    <t>PMRg 2021 - Kombi</t>
  </si>
  <si>
    <t>PMČRj 2021 - Klub</t>
  </si>
  <si>
    <t>GGP MB 2021 - Klub GP</t>
  </si>
  <si>
    <t>Adam Pergner</t>
  </si>
  <si>
    <t>Rakovnická Dlaždice 2021 - Kombi</t>
  </si>
  <si>
    <t>Ranský pohár 2021 - Kombi</t>
  </si>
  <si>
    <t>JWGC 2021 - Klub</t>
  </si>
  <si>
    <t>LT</t>
  </si>
  <si>
    <t>JWGC 2021 - Std</t>
  </si>
  <si>
    <t>Safari 2021 - Klub</t>
  </si>
  <si>
    <t>Safari 2021 - Duo Kombi</t>
  </si>
  <si>
    <t>Pohár Českého Ráje 2020 - Kombi</t>
  </si>
  <si>
    <t>Pozdní sběr 2020 - Kombi</t>
  </si>
  <si>
    <t>Ranský Pohár 2020 - Kombi</t>
  </si>
  <si>
    <t>Safari 2020 - Duo Kombi</t>
  </si>
  <si>
    <t>Safari 2020 - Klub</t>
  </si>
  <si>
    <t>Ranský Pohár 2019 - Kombi</t>
  </si>
  <si>
    <t>Zbraslavický bludišťák 2019 - Kombi</t>
  </si>
  <si>
    <t>jiné nedotované</t>
  </si>
  <si>
    <t>rok</t>
  </si>
  <si>
    <t>akce</t>
  </si>
  <si>
    <t>Aktivita zaznamenaná v CPS</t>
  </si>
  <si>
    <t>přelet</t>
  </si>
  <si>
    <t>počet letů</t>
  </si>
  <si>
    <t>letů celkem</t>
  </si>
  <si>
    <t>km celkem</t>
  </si>
  <si>
    <t>plán</t>
  </si>
  <si>
    <t>plán letů</t>
  </si>
  <si>
    <t>plán km</t>
  </si>
  <si>
    <t>plnění plánu:</t>
  </si>
  <si>
    <t>repre kemp 2019 - Letkov</t>
  </si>
  <si>
    <t>PPJ 2019 Jaroměř</t>
  </si>
  <si>
    <t>repre kemp 2020 - Zbraslavice</t>
  </si>
  <si>
    <t>PPJ 2020 - Zbraslavice</t>
  </si>
  <si>
    <t>repre kemp 2021 - Zbraslavice</t>
  </si>
  <si>
    <t>PPJ 2021 - Moravská Třebová</t>
  </si>
  <si>
    <t>David Mach</t>
  </si>
  <si>
    <t>Barbora Moravcova</t>
  </si>
  <si>
    <t>Daniel Ryba</t>
  </si>
  <si>
    <t>Pavla Novotna</t>
  </si>
  <si>
    <t>Daniel Kubrt</t>
  </si>
  <si>
    <t>Patrik Gryc</t>
  </si>
  <si>
    <t>Ondrej Meszaros</t>
  </si>
  <si>
    <t>Karolina Novackova</t>
  </si>
  <si>
    <t>Matej Chladek</t>
  </si>
  <si>
    <t>Ondrej Gonzor</t>
  </si>
  <si>
    <t>Jan Horak</t>
  </si>
  <si>
    <t>Vit Pavelka</t>
  </si>
  <si>
    <t>Michal Vorlicek</t>
  </si>
  <si>
    <t>Zuzana Novakova</t>
  </si>
  <si>
    <t>Vojtech Vach</t>
  </si>
  <si>
    <t>Martina Koudelkova</t>
  </si>
  <si>
    <t>Mor. Trebova</t>
  </si>
  <si>
    <t>Nachod</t>
  </si>
  <si>
    <t>Strakonice</t>
  </si>
  <si>
    <t>Kolin</t>
  </si>
  <si>
    <t>Nove Město</t>
  </si>
  <si>
    <t>LAC Mor. Trebova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</si>
</sst>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bodů&quot;"/>
    <numFmt numFmtId="165" formatCode="#"/>
    <numFmt numFmtId="166" formatCode="#,##0&quot; km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64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5" borderId="0" xfId="0" applyFill="1"/>
    <xf numFmtId="0" fontId="2" fillId="0" borderId="2" xfId="0" applyFont="1" applyBorder="1"/>
    <xf numFmtId="164" fontId="0" fillId="0" borderId="2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0" fillId="0" borderId="0" xfId="0" applyNumberFormat="1"/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/>
    <xf numFmtId="0" fontId="6" fillId="0" borderId="0" xfId="0" applyFont="1" applyAlignment="1">
      <alignment horizontal="center" vertical="center"/>
    </xf>
    <xf numFmtId="0" fontId="6" fillId="0" borderId="0" xfId="0" applyFont="1"/>
    <xf numFmtId="166" fontId="2" fillId="0" borderId="2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165" fontId="3" fillId="0" borderId="0" xfId="0" applyNumberFormat="1" applyFont="1"/>
    <xf numFmtId="0" fontId="6" fillId="4" borderId="1" xfId="0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11" fillId="0" borderId="0" xfId="0" applyFont="1"/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6" fontId="6" fillId="6" borderId="2" xfId="0" applyNumberFormat="1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textRotation="90"/>
    </xf>
    <xf numFmtId="166" fontId="6" fillId="6" borderId="2" xfId="0" applyNumberFormat="1" applyFont="1" applyFill="1" applyBorder="1" applyAlignment="1">
      <alignment horizontal="center" vertical="center"/>
    </xf>
    <xf numFmtId="166" fontId="6" fillId="6" borderId="1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66" fontId="6" fillId="4" borderId="2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vertical="center"/>
    </xf>
    <xf numFmtId="1" fontId="0" fillId="0" borderId="0" xfId="0" applyNumberFormat="1"/>
    <xf numFmtId="1" fontId="6" fillId="6" borderId="2" xfId="0" applyNumberFormat="1" applyFont="1" applyFill="1" applyBorder="1" applyAlignment="1">
      <alignment horizontal="center" vertical="center"/>
    </xf>
    <xf numFmtId="1" fontId="6" fillId="6" borderId="1" xfId="0" applyNumberFormat="1" applyFont="1" applyFill="1" applyBorder="1" applyAlignment="1">
      <alignment horizontal="center" vertical="center"/>
    </xf>
    <xf numFmtId="1" fontId="6" fillId="6" borderId="2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3" fillId="0" borderId="0" xfId="0" applyNumberFormat="1" applyFont="1"/>
  </cellXfs>
  <cellStyles count="1">
    <cellStyle name="Normální" xfId="0" builtinId="0"/>
  </cellStyles>
  <dxfs count="2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</font>
      <fill>
        <patternFill>
          <bgColor rgb="FF00B0F0"/>
        </patternFill>
      </fill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Výkonnost za 3 roky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Dotace2022!$F$3</c:f>
              <c:strCache>
                <c:ptCount val="1"/>
                <c:pt idx="0">
                  <c:v>Body pilota v Žebříku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Dotace2022!$G$2:$J$2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xVal>
          <c:yVal>
            <c:numRef>
              <c:f>Dotace2022!$G$3:$J$3</c:f>
              <c:numCache>
                <c:formatCode>#\ ##0" bodů"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3342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5D2-4605-9966-DA16042DF143}"/>
            </c:ext>
          </c:extLst>
        </c:ser>
        <c:ser>
          <c:idx val="1"/>
          <c:order val="1"/>
          <c:tx>
            <c:strRef>
              <c:f>Dotace2022!$F$4</c:f>
              <c:strCache>
                <c:ptCount val="1"/>
                <c:pt idx="0">
                  <c:v>Cíl Start=Limit Talent</c:v>
                </c:pt>
              </c:strCache>
            </c:strRef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Dotace2022!$G$2:$J$2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xVal>
          <c:yVal>
            <c:numRef>
              <c:f>Dotace2022!$G$4:$J$4</c:f>
              <c:numCache>
                <c:formatCode>#\ ##0" bodů"</c:formatCode>
                <c:ptCount val="4"/>
                <c:pt idx="0">
                  <c:v>12000</c:v>
                </c:pt>
                <c:pt idx="1">
                  <c:v>12000</c:v>
                </c:pt>
                <c:pt idx="2">
                  <c:v>12000</c:v>
                </c:pt>
                <c:pt idx="3">
                  <c:v>12000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5D2-4605-9966-DA16042DF143}"/>
            </c:ext>
          </c:extLst>
        </c:ser>
        <c:ser>
          <c:idx val="2"/>
          <c:order val="2"/>
          <c:tx>
            <c:strRef>
              <c:f>Dotace2022!$F$5</c:f>
              <c:strCache>
                <c:ptCount val="1"/>
                <c:pt idx="0">
                  <c:v>Cíl Talent=Úroveň Repre</c:v>
                </c:pt>
              </c:strCache>
            </c:strRef>
          </c:tx>
          <c:spPr>
            <a:ln w="2540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Dotace2022!$G$2:$J$2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xVal>
          <c:yVal>
            <c:numRef>
              <c:f>Dotace2022!$G$5:$J$5</c:f>
              <c:numCache>
                <c:formatCode>#\ ##0" bodů"</c:formatCode>
                <c:ptCount val="4"/>
                <c:pt idx="0">
                  <c:v>24000</c:v>
                </c:pt>
                <c:pt idx="1">
                  <c:v>24000</c:v>
                </c:pt>
                <c:pt idx="2">
                  <c:v>24000</c:v>
                </c:pt>
                <c:pt idx="3">
                  <c:v>24000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5D2-4605-9966-DA16042DF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928728"/>
        <c:axId val="876929056"/>
      </c:scatterChart>
      <c:valAx>
        <c:axId val="876928728"/>
        <c:scaling>
          <c:orientation val="minMax"/>
          <c:max val="2022"/>
          <c:min val="2019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6929056"/>
        <c:crosses val="autoZero"/>
        <c:crossBetween val="midCat"/>
        <c:majorUnit val="1"/>
        <c:minorUnit val="1"/>
      </c:valAx>
      <c:valAx>
        <c:axId val="87692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#\ ##0&quot; bodů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6928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Aktivita km v CPS za 3 roky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km pilota</c:v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Dotace2022!$R$27:$R$30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xVal>
          <c:yVal>
            <c:numRef>
              <c:f>Dotace2022!$T$27:$T$29</c:f>
              <c:numCache>
                <c:formatCode>0</c:formatCode>
                <c:ptCount val="3"/>
                <c:pt idx="0">
                  <c:v>300</c:v>
                </c:pt>
                <c:pt idx="1">
                  <c:v>700</c:v>
                </c:pt>
                <c:pt idx="2">
                  <c:v>1800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D7F-462C-9FA2-99A5EA71CBB1}"/>
            </c:ext>
          </c:extLst>
        </c:ser>
        <c:ser>
          <c:idx val="1"/>
          <c:order val="1"/>
          <c:tx>
            <c:strRef>
              <c:f>Dotace2022!$F$4</c:f>
              <c:strCache>
                <c:ptCount val="1"/>
                <c:pt idx="0">
                  <c:v>Cíl Start=Limit Talent</c:v>
                </c:pt>
              </c:strCache>
            </c:strRef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Dotace2022!$R$27:$R$30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xVal>
          <c:yVal>
            <c:numRef>
              <c:f>Dotace2022!$U$27:$U$30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D7F-462C-9FA2-99A5EA71CBB1}"/>
            </c:ext>
          </c:extLst>
        </c:ser>
        <c:ser>
          <c:idx val="2"/>
          <c:order val="2"/>
          <c:tx>
            <c:strRef>
              <c:f>Dotace2022!$F$5</c:f>
              <c:strCache>
                <c:ptCount val="1"/>
                <c:pt idx="0">
                  <c:v>Cíl Talent=Úroveň Repre</c:v>
                </c:pt>
              </c:strCache>
            </c:strRef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Dotace2022!$R$27:$R$30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xVal>
          <c:yVal>
            <c:numRef>
              <c:f>Dotace2022!$V$27:$V$30</c:f>
              <c:numCache>
                <c:formatCode>General</c:formatCode>
                <c:ptCount val="4"/>
                <c:pt idx="0">
                  <c:v>5000</c:v>
                </c:pt>
                <c:pt idx="1">
                  <c:v>5000</c:v>
                </c:pt>
                <c:pt idx="2">
                  <c:v>5000</c:v>
                </c:pt>
                <c:pt idx="3">
                  <c:v>5000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D7F-462C-9FA2-99A5EA71C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928728"/>
        <c:axId val="876929056"/>
      </c:scatterChart>
      <c:valAx>
        <c:axId val="876928728"/>
        <c:scaling>
          <c:orientation val="minMax"/>
          <c:max val="2022"/>
          <c:min val="2019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6929056"/>
        <c:crosses val="autoZero"/>
        <c:crossBetween val="midCat"/>
        <c:majorUnit val="1"/>
        <c:minorUnit val="1"/>
      </c:valAx>
      <c:valAx>
        <c:axId val="87692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6928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Aktivita počet</a:t>
            </a:r>
            <a:r>
              <a:rPr lang="cs-CZ" baseline="0"/>
              <a:t> letů</a:t>
            </a:r>
          </a:p>
          <a:p>
            <a:pPr>
              <a:defRPr/>
            </a:pPr>
            <a:r>
              <a:rPr lang="cs-CZ"/>
              <a:t> v CPS za 3 roky</a:t>
            </a:r>
          </a:p>
        </c:rich>
      </c:tx>
      <c:layout>
        <c:manualLayout>
          <c:xMode val="edge"/>
          <c:yMode val="edge"/>
          <c:x val="0.32819242665089399"/>
          <c:y val="3.1963470319634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počet letů v CPS</c:v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xVal>
            <c:numRef>
              <c:f>Dotace2022!$R$27:$R$30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xVal>
          <c:yVal>
            <c:numRef>
              <c:f>Dotace2022!$S$27:$S$29</c:f>
              <c:numCache>
                <c:formatCode>0</c:formatCode>
                <c:ptCount val="3"/>
                <c:pt idx="0">
                  <c:v>2</c:v>
                </c:pt>
                <c:pt idx="1">
                  <c:v>4</c:v>
                </c:pt>
                <c:pt idx="2">
                  <c:v>11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936-436F-967A-033C6E6B10FB}"/>
            </c:ext>
          </c:extLst>
        </c:ser>
        <c:ser>
          <c:idx val="1"/>
          <c:order val="1"/>
          <c:tx>
            <c:v>Limit Talent</c:v>
          </c:tx>
          <c:spPr>
            <a:ln w="317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Dotace2022!$R$27:$R$30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xVal>
          <c:yVal>
            <c:numRef>
              <c:f>Dotace2022!$X$27:$X$30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936-436F-967A-033C6E6B10FB}"/>
            </c:ext>
          </c:extLst>
        </c:ser>
        <c:ser>
          <c:idx val="2"/>
          <c:order val="2"/>
          <c:tx>
            <c:v>Limit Repre</c:v>
          </c:tx>
          <c:spPr>
            <a:ln w="317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Dotace2022!$R$27:$R$30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xVal>
          <c:yVal>
            <c:numRef>
              <c:f>Dotace2022!$Y$27:$Y$30</c:f>
              <c:numCache>
                <c:formatCode>General</c:formatCode>
                <c:ptCount val="4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936-436F-967A-033C6E6B1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6928728"/>
        <c:axId val="876929056"/>
      </c:scatterChart>
      <c:valAx>
        <c:axId val="876928728"/>
        <c:scaling>
          <c:orientation val="minMax"/>
          <c:max val="2022"/>
          <c:min val="2019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6929056"/>
        <c:crosses val="autoZero"/>
        <c:crossBetween val="midCat"/>
        <c:majorUnit val="1"/>
        <c:minorUnit val="1"/>
      </c:valAx>
      <c:valAx>
        <c:axId val="87692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8769287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Lines="20" dropStyle="combo" dx="16" fmlaLink="ŽEBŘÍK2021!$B$1" fmlaRange="ŽEBŘÍK2021!$B$2:$B$64" noThreeD="1" sel="40" val="34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9525</xdr:colOff>
          <xdr:row>1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85725</xdr:colOff>
      <xdr:row>10</xdr:row>
      <xdr:rowOff>57150</xdr:rowOff>
    </xdr:from>
    <xdr:to>
      <xdr:col>7</xdr:col>
      <xdr:colOff>85726</xdr:colOff>
      <xdr:row>24</xdr:row>
      <xdr:rowOff>133350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219076</xdr:colOff>
      <xdr:row>10</xdr:row>
      <xdr:rowOff>57150</xdr:rowOff>
    </xdr:from>
    <xdr:to>
      <xdr:col>12</xdr:col>
      <xdr:colOff>647700</xdr:colOff>
      <xdr:row>24</xdr:row>
      <xdr:rowOff>123825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771525</xdr:colOff>
      <xdr:row>10</xdr:row>
      <xdr:rowOff>47625</xdr:rowOff>
    </xdr:from>
    <xdr:to>
      <xdr:col>17</xdr:col>
      <xdr:colOff>371475</xdr:colOff>
      <xdr:row>24</xdr:row>
      <xdr:rowOff>123825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8"/>
  <sheetViews>
    <sheetView tabSelected="1" workbookViewId="0">
      <selection activeCell="T47" sqref="T47"/>
    </sheetView>
  </sheetViews>
  <sheetFormatPr defaultRowHeight="15" x14ac:dyDescent="0.25"/>
  <cols>
    <col min="2" max="2" width="11" bestFit="1" customWidth="1"/>
    <col min="3" max="3" width="7" bestFit="1" customWidth="1"/>
    <col min="4" max="4" width="15.7109375" bestFit="1" customWidth="1"/>
    <col min="5" max="5" width="7.28515625" bestFit="1" customWidth="1"/>
    <col min="6" max="6" width="10.85546875" customWidth="1"/>
    <col min="7" max="7" width="13.140625" style="1" bestFit="1" customWidth="1"/>
    <col min="8" max="8" width="12.85546875" style="1" bestFit="1" customWidth="1"/>
    <col min="9" max="9" width="13.140625" style="1" bestFit="1" customWidth="1"/>
    <col min="10" max="10" width="13.42578125" style="1" customWidth="1"/>
    <col min="11" max="11" width="7" style="1" bestFit="1" customWidth="1"/>
    <col min="12" max="12" width="8.28515625" style="1" bestFit="1" customWidth="1"/>
    <col min="13" max="13" width="13.28515625" customWidth="1"/>
    <col min="14" max="14" width="14.7109375" bestFit="1" customWidth="1"/>
    <col min="15" max="15" width="15" customWidth="1"/>
    <col min="16" max="16" width="11.28515625" bestFit="1" customWidth="1"/>
    <col min="17" max="17" width="13" bestFit="1" customWidth="1"/>
  </cols>
  <sheetData>
    <row r="1" spans="1:12" ht="15.75" x14ac:dyDescent="0.25">
      <c r="G1" s="65" t="s">
        <v>85</v>
      </c>
      <c r="H1" s="66"/>
      <c r="I1" s="66"/>
      <c r="J1" s="66"/>
      <c r="K1" s="66"/>
      <c r="L1" s="66"/>
    </row>
    <row r="2" spans="1:12" ht="15.75" customHeight="1" x14ac:dyDescent="0.25">
      <c r="A2" s="69" t="str">
        <f>INDEX(ŽEBŘÍK2021!B2:B64,ŽEBŘÍK2021!B1)</f>
        <v>Matej Bartos</v>
      </c>
      <c r="B2" s="69"/>
      <c r="C2" s="69"/>
      <c r="D2" s="69"/>
      <c r="E2" s="71"/>
      <c r="G2" s="4">
        <v>2019</v>
      </c>
      <c r="H2" s="4">
        <v>2020</v>
      </c>
      <c r="I2" s="47">
        <v>2021</v>
      </c>
      <c r="J2" s="64">
        <v>2022</v>
      </c>
      <c r="K2" s="64"/>
      <c r="L2" s="64"/>
    </row>
    <row r="3" spans="1:12" ht="15.75" customHeight="1" x14ac:dyDescent="0.25">
      <c r="A3" s="69"/>
      <c r="B3" s="69"/>
      <c r="C3" s="69"/>
      <c r="D3" s="69"/>
      <c r="E3" s="71"/>
      <c r="F3" t="s">
        <v>97</v>
      </c>
      <c r="G3" s="6">
        <f>IFERROR(VLOOKUP(A2,ŽEBŘÍK2019!B2:C39,2,FALSE),0)</f>
        <v>0</v>
      </c>
      <c r="H3" s="6">
        <f>IFERROR(VLOOKUP(A2,ŽEBŘÍK2020!B2:C42,2,FALSE),0)</f>
        <v>0</v>
      </c>
      <c r="I3" s="48">
        <f>VLOOKUP(A2,ŽEBŘÍK2021!B2:E64,4,FALSE)</f>
        <v>3342</v>
      </c>
      <c r="J3" s="67"/>
      <c r="K3" s="67"/>
      <c r="L3" s="67"/>
    </row>
    <row r="4" spans="1:12" ht="0.6" customHeight="1" x14ac:dyDescent="0.25">
      <c r="F4" t="s">
        <v>98</v>
      </c>
      <c r="G4" s="7">
        <v>12000</v>
      </c>
      <c r="H4" s="7">
        <v>12000</v>
      </c>
      <c r="I4" s="7">
        <v>12000</v>
      </c>
      <c r="J4" s="50">
        <v>12000</v>
      </c>
      <c r="K4" s="2"/>
      <c r="L4" s="2"/>
    </row>
    <row r="5" spans="1:12" ht="0.6" customHeight="1" x14ac:dyDescent="0.25">
      <c r="F5" t="s">
        <v>99</v>
      </c>
      <c r="G5" s="7">
        <v>24000</v>
      </c>
      <c r="H5" s="7">
        <v>24000</v>
      </c>
      <c r="I5" s="7">
        <v>24000</v>
      </c>
      <c r="J5" s="50">
        <v>24000</v>
      </c>
      <c r="K5" s="2"/>
      <c r="L5" s="2"/>
    </row>
    <row r="6" spans="1:12" ht="15" customHeight="1" x14ac:dyDescent="0.25">
      <c r="F6" s="5" t="s">
        <v>100</v>
      </c>
      <c r="G6" s="3" t="str">
        <f>IF(AND(G3=0,E32=""),"NEZAŘAZEN",IF(G3&lt;12000,"START",IF(G3&gt;=24000,"REPRE","TALENT")))</f>
        <v>NEZAŘAZEN</v>
      </c>
      <c r="H6" s="3" t="str">
        <f>IF(AND(H3=0,E37=""),"NEZAŘAZEN",IF(H3&lt;12000,"START",IF(H3&gt;=24000,"REPRE","TALENT")))</f>
        <v>NEZAŘAZEN</v>
      </c>
      <c r="I6" s="49" t="str">
        <f>IF(AND(I3=0,E43=""),"NEZAŘAZEN",IF(I3&lt;12000,"START",IF(I3&gt;=24000,"REPRE","TALENT")))</f>
        <v>START</v>
      </c>
      <c r="J6" s="63" t="str">
        <f>IF(OR(AND(G7=1,H7=1,I7=1,P48&lt;3),AND(G7&gt;1,H7&gt;1,I7&lt;2,P48&lt;2)),"VYŘADIT Z PROGRAMU","ZŮSTÁVÁ V PROGRAMU")</f>
        <v>ZŮSTÁVÁ V PROGRAMU</v>
      </c>
      <c r="K6" s="63"/>
      <c r="L6" s="63"/>
    </row>
    <row r="7" spans="1:12" ht="0.6" customHeight="1" x14ac:dyDescent="0.25">
      <c r="F7" s="42"/>
      <c r="G7" s="43">
        <f>IF(G6="nezařazen",0,IF(G6="start",1,IF(G6="talent",2,3)))</f>
        <v>0</v>
      </c>
      <c r="H7" s="43">
        <f>IF(H6="nezařazen",0,IF(H6="start",1,IF(H6="talent",2,3)))</f>
        <v>0</v>
      </c>
      <c r="I7" s="43">
        <f>IF(I6="nezařazen",0,IF(I6="start",1,IF(I6="talent",2,3)))</f>
        <v>1</v>
      </c>
      <c r="J7" s="46"/>
    </row>
    <row r="8" spans="1:12" ht="0.6" customHeight="1" x14ac:dyDescent="0.25">
      <c r="F8" s="42"/>
      <c r="G8" s="43"/>
      <c r="H8" s="44">
        <f>H3-1.05*G3</f>
        <v>0</v>
      </c>
      <c r="I8" s="44">
        <f>I3-1.05*H3</f>
        <v>3342</v>
      </c>
      <c r="J8" s="44"/>
    </row>
    <row r="9" spans="1:12" ht="0.6" customHeight="1" x14ac:dyDescent="0.25">
      <c r="F9" s="42"/>
      <c r="G9" s="43"/>
      <c r="H9" s="44">
        <f>H3-0.95*G3</f>
        <v>0</v>
      </c>
      <c r="I9" s="44">
        <f>I3-0.95*H3</f>
        <v>3342</v>
      </c>
      <c r="J9" s="44"/>
    </row>
    <row r="10" spans="1:12" ht="15" customHeight="1" x14ac:dyDescent="0.25">
      <c r="F10" s="42"/>
      <c r="G10" s="43"/>
      <c r="H10" s="45" t="str">
        <f>IF(H6="nezařazen","",IF(H8&lt;0,IF(H9&lt;0,"POKLES","STAGNACE"),"ZLEPŠENÍ"))</f>
        <v/>
      </c>
      <c r="I10" s="45" t="str">
        <f>IF(I8&lt;=0,IF(I9&lt;0,"POKLES","STAGNACE"),"ZLEPŠENÍ")</f>
        <v>ZLEPŠENÍ</v>
      </c>
      <c r="J10" s="44"/>
    </row>
    <row r="26" spans="2:25" s="31" customFormat="1" ht="18.75" x14ac:dyDescent="0.3">
      <c r="B26" s="28" t="s">
        <v>101</v>
      </c>
      <c r="C26" s="28" t="s">
        <v>160</v>
      </c>
      <c r="D26" s="29" t="s">
        <v>161</v>
      </c>
      <c r="E26" s="28" t="s">
        <v>108</v>
      </c>
      <c r="F26" s="28" t="s">
        <v>109</v>
      </c>
      <c r="G26" s="28" t="s">
        <v>110</v>
      </c>
      <c r="H26" s="36" t="s">
        <v>167</v>
      </c>
      <c r="I26" s="30"/>
      <c r="J26" s="28" t="s">
        <v>101</v>
      </c>
      <c r="K26" s="28" t="s">
        <v>160</v>
      </c>
      <c r="L26" s="28" t="s">
        <v>163</v>
      </c>
      <c r="M26" s="28" t="s">
        <v>164</v>
      </c>
      <c r="N26" s="28" t="s">
        <v>165</v>
      </c>
      <c r="O26" s="28" t="s">
        <v>166</v>
      </c>
      <c r="P26" s="36" t="s">
        <v>168</v>
      </c>
      <c r="Q26" s="36" t="s">
        <v>169</v>
      </c>
    </row>
    <row r="27" spans="2:25" ht="15" customHeight="1" x14ac:dyDescent="0.25">
      <c r="B27" s="70" t="s">
        <v>107</v>
      </c>
      <c r="C27" s="57">
        <v>2019</v>
      </c>
      <c r="D27" s="23" t="s">
        <v>102</v>
      </c>
      <c r="E27" s="24" t="str">
        <f>IF(F27&gt;0,"ANO","")</f>
        <v/>
      </c>
      <c r="F27" s="25">
        <f>IFERROR(VLOOKUP(A2,Závody2019!B4:J6,9,FALSE),0)</f>
        <v>0</v>
      </c>
      <c r="G27" s="52">
        <f>SUM(I27:I32)</f>
        <v>0</v>
      </c>
      <c r="H27" s="68">
        <f>G7</f>
        <v>0</v>
      </c>
      <c r="I27" s="26">
        <f t="shared" ref="I27:I43" si="0">IFERROR(F27/F27,0)</f>
        <v>0</v>
      </c>
      <c r="J27" s="54" t="s">
        <v>162</v>
      </c>
      <c r="K27" s="57">
        <v>2019</v>
      </c>
      <c r="L27" s="32">
        <v>100</v>
      </c>
      <c r="M27" s="25">
        <f>VLOOKUP($A$2,cpska!$A$2:$X$64,4,FALSE)</f>
        <v>1</v>
      </c>
      <c r="N27" s="73">
        <f>SUM(M27:M32)</f>
        <v>2</v>
      </c>
      <c r="O27" s="55">
        <f>VLOOKUP($A$2,cpska!$A$2:$X$64,10,FALSE)</f>
        <v>300</v>
      </c>
      <c r="P27" s="76">
        <f>G7*G7*2</f>
        <v>0</v>
      </c>
      <c r="Q27" s="60">
        <f>IF(G7=0,0,IF(G7=1,500,IF(G7=2,2500,5000)))</f>
        <v>0</v>
      </c>
      <c r="R27" s="34">
        <f>K27</f>
        <v>2019</v>
      </c>
      <c r="S27" s="79">
        <f>N27</f>
        <v>2</v>
      </c>
      <c r="T27" s="79">
        <f>O27</f>
        <v>300</v>
      </c>
      <c r="U27" s="34">
        <v>500</v>
      </c>
      <c r="V27" s="34">
        <v>5000</v>
      </c>
      <c r="W27" s="35">
        <f>P27</f>
        <v>0</v>
      </c>
      <c r="X27" s="34">
        <v>5</v>
      </c>
      <c r="Y27" s="34">
        <v>15</v>
      </c>
    </row>
    <row r="28" spans="2:25" ht="15" customHeight="1" x14ac:dyDescent="0.25">
      <c r="B28" s="70"/>
      <c r="C28" s="58"/>
      <c r="D28" s="9" t="s">
        <v>103</v>
      </c>
      <c r="E28" s="20" t="str">
        <f t="shared" ref="E28:E43" si="1">IF(F28&gt;0,"ANO","")</f>
        <v/>
      </c>
      <c r="F28" s="21">
        <f>IFERROR(VLOOKUP($A$2,Závody2019!B26:J27,9,FALSE),0)</f>
        <v>0</v>
      </c>
      <c r="G28" s="53"/>
      <c r="H28" s="59"/>
      <c r="I28" s="26">
        <f t="shared" si="0"/>
        <v>0</v>
      </c>
      <c r="J28" s="54"/>
      <c r="K28" s="58"/>
      <c r="L28" s="33">
        <v>200</v>
      </c>
      <c r="M28" s="25">
        <f>VLOOKUP($A$2,cpska!$A$2:$X$64,5,FALSE)</f>
        <v>1</v>
      </c>
      <c r="N28" s="74"/>
      <c r="O28" s="56">
        <f>VLOOKUP($A$2,cpska!$A$2:$X$52,7,FALSE)</f>
        <v>0</v>
      </c>
      <c r="P28" s="77"/>
      <c r="Q28" s="61"/>
      <c r="R28" s="34">
        <f>K33</f>
        <v>2020</v>
      </c>
      <c r="S28" s="79">
        <f>N33</f>
        <v>4</v>
      </c>
      <c r="T28" s="79">
        <f>O33</f>
        <v>700</v>
      </c>
      <c r="U28" s="34">
        <v>500</v>
      </c>
      <c r="V28" s="34">
        <v>5000</v>
      </c>
      <c r="W28" s="35">
        <f>P33</f>
        <v>0</v>
      </c>
      <c r="X28" s="34">
        <v>5</v>
      </c>
      <c r="Y28" s="34">
        <v>15</v>
      </c>
    </row>
    <row r="29" spans="2:25" ht="15" customHeight="1" x14ac:dyDescent="0.25">
      <c r="B29" s="70"/>
      <c r="C29" s="58"/>
      <c r="D29" s="9" t="s">
        <v>104</v>
      </c>
      <c r="E29" s="20" t="str">
        <f t="shared" si="1"/>
        <v/>
      </c>
      <c r="F29" s="21">
        <f>IFERROR(VLOOKUP($A$2,Závody2019!B7:J25,9,FALSE),0)</f>
        <v>0</v>
      </c>
      <c r="G29" s="53"/>
      <c r="H29" s="59"/>
      <c r="I29" s="26">
        <f t="shared" si="0"/>
        <v>0</v>
      </c>
      <c r="J29" s="54"/>
      <c r="K29" s="58"/>
      <c r="L29" s="33">
        <v>300</v>
      </c>
      <c r="M29" s="25">
        <f>VLOOKUP($A$2,cpska!$A$2:$X$64,6,FALSE)</f>
        <v>0</v>
      </c>
      <c r="N29" s="74"/>
      <c r="O29" s="56">
        <f>VLOOKUP($A$2,cpska!$A$2:$X$52,7,FALSE)</f>
        <v>0</v>
      </c>
      <c r="P29" s="77"/>
      <c r="Q29" s="61"/>
      <c r="R29" s="34">
        <f>K39</f>
        <v>2021</v>
      </c>
      <c r="S29" s="79">
        <f>N39</f>
        <v>11</v>
      </c>
      <c r="T29" s="79">
        <f>O39</f>
        <v>1800</v>
      </c>
      <c r="U29" s="34">
        <v>500</v>
      </c>
      <c r="V29" s="34">
        <v>5000</v>
      </c>
      <c r="W29" s="35">
        <f>P39</f>
        <v>2</v>
      </c>
      <c r="X29" s="34">
        <v>5</v>
      </c>
      <c r="Y29" s="34">
        <v>15</v>
      </c>
    </row>
    <row r="30" spans="2:25" ht="15" customHeight="1" x14ac:dyDescent="0.25">
      <c r="B30" s="70"/>
      <c r="C30" s="58"/>
      <c r="D30" s="9" t="s">
        <v>159</v>
      </c>
      <c r="E30" s="20" t="str">
        <f t="shared" si="1"/>
        <v/>
      </c>
      <c r="F30" s="21">
        <f>IFERROR(VLOOKUP($A$2,Závody2019!B28:J38,9,FALSE),0)</f>
        <v>0</v>
      </c>
      <c r="G30" s="53"/>
      <c r="H30" s="59"/>
      <c r="I30" s="26">
        <f t="shared" si="0"/>
        <v>0</v>
      </c>
      <c r="J30" s="54"/>
      <c r="K30" s="58"/>
      <c r="L30" s="33">
        <v>400</v>
      </c>
      <c r="M30" s="25">
        <f>VLOOKUP($A$2,cpska!$A$2:$X$64,7,FALSE)</f>
        <v>0</v>
      </c>
      <c r="N30" s="74"/>
      <c r="O30" s="56">
        <f>VLOOKUP($A$2,cpska!$A$2:$X$52,7,FALSE)</f>
        <v>0</v>
      </c>
      <c r="P30" s="77"/>
      <c r="Q30" s="61"/>
      <c r="R30" s="34">
        <v>2022</v>
      </c>
      <c r="S30" s="34"/>
      <c r="T30" s="34"/>
      <c r="U30" s="34">
        <v>500</v>
      </c>
      <c r="V30" s="34">
        <v>5000</v>
      </c>
      <c r="W30" s="34"/>
      <c r="X30" s="34">
        <v>5</v>
      </c>
      <c r="Y30" s="34">
        <v>15</v>
      </c>
    </row>
    <row r="31" spans="2:25" ht="15" customHeight="1" x14ac:dyDescent="0.25">
      <c r="B31" s="70"/>
      <c r="C31" s="58"/>
      <c r="D31" s="9" t="s">
        <v>105</v>
      </c>
      <c r="E31" s="20" t="str">
        <f t="shared" si="1"/>
        <v/>
      </c>
      <c r="F31" s="21">
        <f>IFERROR(VLOOKUP($A$2,Závody2019!B2:J3,9,FALSE),0)</f>
        <v>0</v>
      </c>
      <c r="G31" s="53"/>
      <c r="H31" s="59"/>
      <c r="I31" s="26">
        <f t="shared" si="0"/>
        <v>0</v>
      </c>
      <c r="J31" s="54"/>
      <c r="K31" s="58"/>
      <c r="L31" s="33">
        <v>500</v>
      </c>
      <c r="M31" s="25">
        <f>VLOOKUP($A$2,cpska!$A$2:$X$64,8,FALSE)</f>
        <v>0</v>
      </c>
      <c r="N31" s="74"/>
      <c r="O31" s="56">
        <f>VLOOKUP($A$2,cpska!$A$2:$X$52,7,FALSE)</f>
        <v>0</v>
      </c>
      <c r="P31" s="77"/>
      <c r="Q31" s="61"/>
      <c r="R31" s="41"/>
      <c r="S31" s="41"/>
      <c r="T31" s="41"/>
      <c r="U31" s="41"/>
      <c r="V31" s="41"/>
      <c r="W31" s="41"/>
    </row>
    <row r="32" spans="2:25" ht="15" customHeight="1" x14ac:dyDescent="0.25">
      <c r="B32" s="70"/>
      <c r="C32" s="58"/>
      <c r="D32" s="9" t="s">
        <v>106</v>
      </c>
      <c r="E32" s="20" t="str">
        <f t="shared" si="1"/>
        <v/>
      </c>
      <c r="F32" s="21">
        <f>IFERROR(VLOOKUP($A$2,Závody2019!B39:J57,9,FALSE),0)</f>
        <v>0</v>
      </c>
      <c r="G32" s="53"/>
      <c r="H32" s="59"/>
      <c r="I32" s="26">
        <f t="shared" si="0"/>
        <v>0</v>
      </c>
      <c r="J32" s="54"/>
      <c r="K32" s="58"/>
      <c r="L32" s="33">
        <v>600</v>
      </c>
      <c r="M32" s="25">
        <f>VLOOKUP($A$2,cpska!$A$2:$X$64,9,FALSE)</f>
        <v>0</v>
      </c>
      <c r="N32" s="74"/>
      <c r="O32" s="56">
        <f>VLOOKUP($A$2,cpska!$A$2:$X$52,7,FALSE)</f>
        <v>0</v>
      </c>
      <c r="P32" s="77"/>
      <c r="Q32" s="61"/>
      <c r="R32" s="41"/>
      <c r="S32" s="41"/>
      <c r="T32" s="41"/>
      <c r="U32" s="41"/>
      <c r="V32" s="41"/>
      <c r="W32" s="41"/>
    </row>
    <row r="33" spans="2:23" ht="15" customHeight="1" x14ac:dyDescent="0.25">
      <c r="B33" s="70"/>
      <c r="C33" s="58">
        <v>2020</v>
      </c>
      <c r="D33" s="9" t="s">
        <v>102</v>
      </c>
      <c r="E33" s="20" t="str">
        <f t="shared" si="1"/>
        <v/>
      </c>
      <c r="F33" s="21">
        <f>IFERROR(VLOOKUP($A$2,Závody2020!B2:J6,9,FALSE),0)</f>
        <v>0</v>
      </c>
      <c r="G33" s="52">
        <f>SUM(I33:I37)</f>
        <v>0</v>
      </c>
      <c r="H33" s="68">
        <f>H7</f>
        <v>0</v>
      </c>
      <c r="I33" s="26">
        <f t="shared" si="0"/>
        <v>0</v>
      </c>
      <c r="J33" s="54"/>
      <c r="K33" s="58">
        <v>2020</v>
      </c>
      <c r="L33" s="32">
        <v>100</v>
      </c>
      <c r="M33" s="25">
        <f>VLOOKUP($A$2,cpska!$A$2:$X$64,11,FALSE)</f>
        <v>2</v>
      </c>
      <c r="N33" s="73">
        <f t="shared" ref="N33" si="2">SUM(M33:M38)</f>
        <v>4</v>
      </c>
      <c r="O33" s="55">
        <f>VLOOKUP($A$2,cpska!$A$2:$X$64,17,FALSE)</f>
        <v>700</v>
      </c>
      <c r="P33" s="76">
        <f>H7*H7*2</f>
        <v>0</v>
      </c>
      <c r="Q33" s="60">
        <f>IF(H7=0,0,IF(H7=1,500,IF(H7=2,2500,5000)))</f>
        <v>0</v>
      </c>
      <c r="R33" s="41"/>
      <c r="S33" s="41"/>
      <c r="T33" s="41"/>
      <c r="U33" s="41"/>
      <c r="V33" s="41"/>
      <c r="W33" s="41"/>
    </row>
    <row r="34" spans="2:23" ht="15" customHeight="1" x14ac:dyDescent="0.25">
      <c r="B34" s="70"/>
      <c r="C34" s="58"/>
      <c r="D34" s="9" t="s">
        <v>103</v>
      </c>
      <c r="E34" s="20" t="str">
        <f t="shared" si="1"/>
        <v/>
      </c>
      <c r="F34" s="21">
        <f>IFERROR(VLOOKUP($A$2,Závody2020!B38:J42,9,FALSE),0)</f>
        <v>0</v>
      </c>
      <c r="G34" s="53"/>
      <c r="H34" s="59"/>
      <c r="I34" s="26">
        <f t="shared" si="0"/>
        <v>0</v>
      </c>
      <c r="J34" s="54"/>
      <c r="K34" s="58"/>
      <c r="L34" s="33">
        <v>200</v>
      </c>
      <c r="M34" s="25">
        <f>VLOOKUP($A$2,cpska!$A$2:$X$64,12,FALSE)</f>
        <v>1</v>
      </c>
      <c r="N34" s="74"/>
      <c r="O34" s="56">
        <f>VLOOKUP($A$2,cpska!$A$2:$X$52,7,FALSE)</f>
        <v>0</v>
      </c>
      <c r="P34" s="77"/>
      <c r="Q34" s="61"/>
      <c r="R34" s="41"/>
      <c r="S34" s="41"/>
      <c r="T34" s="41"/>
      <c r="U34" s="41"/>
      <c r="V34" s="41"/>
      <c r="W34" s="41"/>
    </row>
    <row r="35" spans="2:23" ht="15" customHeight="1" x14ac:dyDescent="0.25">
      <c r="B35" s="70"/>
      <c r="C35" s="58"/>
      <c r="D35" s="9" t="s">
        <v>104</v>
      </c>
      <c r="E35" s="20" t="str">
        <f t="shared" si="1"/>
        <v/>
      </c>
      <c r="F35" s="21">
        <f>IFERROR(VLOOKUP($A$2,Závody2020!B7:J36,9,FALSE),0)</f>
        <v>0</v>
      </c>
      <c r="G35" s="53"/>
      <c r="H35" s="59"/>
      <c r="I35" s="26">
        <f t="shared" si="0"/>
        <v>0</v>
      </c>
      <c r="J35" s="54"/>
      <c r="K35" s="58"/>
      <c r="L35" s="33">
        <v>300</v>
      </c>
      <c r="M35" s="25">
        <f>VLOOKUP($A$2,cpska!$A$2:$X$64,13,FALSE)</f>
        <v>1</v>
      </c>
      <c r="N35" s="74"/>
      <c r="O35" s="56">
        <f>VLOOKUP($A$2,cpska!$A$2:$X$52,7,FALSE)</f>
        <v>0</v>
      </c>
      <c r="P35" s="77"/>
      <c r="Q35" s="61"/>
      <c r="R35" s="41"/>
      <c r="S35" s="41"/>
      <c r="T35" s="41"/>
      <c r="U35" s="41"/>
      <c r="V35" s="41"/>
      <c r="W35" s="41"/>
    </row>
    <row r="36" spans="2:23" ht="15" customHeight="1" x14ac:dyDescent="0.25">
      <c r="B36" s="70"/>
      <c r="C36" s="58"/>
      <c r="D36" s="9" t="s">
        <v>159</v>
      </c>
      <c r="E36" s="20" t="str">
        <f t="shared" si="1"/>
        <v/>
      </c>
      <c r="F36" s="21">
        <f>IFERROR(VLOOKUP($A$2,Závody2020!B43:J58,9,FALSE),0)</f>
        <v>0</v>
      </c>
      <c r="G36" s="53"/>
      <c r="H36" s="59"/>
      <c r="I36" s="26">
        <f t="shared" si="0"/>
        <v>0</v>
      </c>
      <c r="J36" s="54"/>
      <c r="K36" s="58"/>
      <c r="L36" s="33">
        <v>400</v>
      </c>
      <c r="M36" s="25">
        <f>VLOOKUP($A$2,cpska!$A$2:$X$64,14,FALSE)</f>
        <v>0</v>
      </c>
      <c r="N36" s="74"/>
      <c r="O36" s="56">
        <f>VLOOKUP($A$2,cpska!$A$2:$X$52,7,FALSE)</f>
        <v>0</v>
      </c>
      <c r="P36" s="77"/>
      <c r="Q36" s="61"/>
      <c r="R36" s="41"/>
      <c r="S36" s="41"/>
      <c r="T36" s="41"/>
      <c r="U36" s="41"/>
      <c r="V36" s="41"/>
      <c r="W36" s="41"/>
    </row>
    <row r="37" spans="2:23" ht="15" customHeight="1" x14ac:dyDescent="0.25">
      <c r="B37" s="70"/>
      <c r="C37" s="58"/>
      <c r="D37" s="9" t="s">
        <v>106</v>
      </c>
      <c r="E37" s="20" t="str">
        <f t="shared" si="1"/>
        <v/>
      </c>
      <c r="F37" s="21">
        <f>IFERROR(VLOOKUP($A$2,Závody2020!B59:J92,9,FALSE),0)</f>
        <v>0</v>
      </c>
      <c r="G37" s="53"/>
      <c r="H37" s="59"/>
      <c r="I37" s="26">
        <f t="shared" si="0"/>
        <v>0</v>
      </c>
      <c r="J37" s="54"/>
      <c r="K37" s="58"/>
      <c r="L37" s="33">
        <v>500</v>
      </c>
      <c r="M37" s="25">
        <f>VLOOKUP($A$2,cpska!$A$2:$X$64,15,FALSE)</f>
        <v>0</v>
      </c>
      <c r="N37" s="74"/>
      <c r="O37" s="56">
        <f>VLOOKUP($A$2,cpska!$A$2:$X$52,7,FALSE)</f>
        <v>0</v>
      </c>
      <c r="P37" s="77"/>
      <c r="Q37" s="61"/>
      <c r="R37" s="41"/>
      <c r="S37" s="41"/>
      <c r="T37" s="41"/>
      <c r="U37" s="41"/>
      <c r="V37" s="41"/>
      <c r="W37" s="41"/>
    </row>
    <row r="38" spans="2:23" ht="15" customHeight="1" x14ac:dyDescent="0.25">
      <c r="B38" s="70"/>
      <c r="C38" s="58">
        <v>2021</v>
      </c>
      <c r="D38" s="9" t="s">
        <v>102</v>
      </c>
      <c r="E38" s="20" t="str">
        <f t="shared" si="1"/>
        <v/>
      </c>
      <c r="F38" s="21">
        <f>IFERROR(VLOOKUP($A$2,Závody2021!B2:J3,9,FALSE),0)</f>
        <v>0</v>
      </c>
      <c r="G38" s="52">
        <f>SUM(I38:I43)</f>
        <v>2</v>
      </c>
      <c r="H38" s="68">
        <f>I7</f>
        <v>1</v>
      </c>
      <c r="I38" s="26">
        <f t="shared" si="0"/>
        <v>0</v>
      </c>
      <c r="J38" s="54"/>
      <c r="K38" s="58"/>
      <c r="L38" s="33">
        <v>600</v>
      </c>
      <c r="M38" s="25">
        <f>VLOOKUP($A$2,cpska!$A$2:$X$64,16,FALSE)</f>
        <v>0</v>
      </c>
      <c r="N38" s="74"/>
      <c r="O38" s="56">
        <f>VLOOKUP($A$2,cpska!$A$2:$X$52,7,FALSE)</f>
        <v>0</v>
      </c>
      <c r="P38" s="77"/>
      <c r="Q38" s="61"/>
      <c r="R38" s="41"/>
      <c r="S38" s="41"/>
      <c r="T38" s="41"/>
      <c r="U38" s="41"/>
      <c r="V38" s="41"/>
      <c r="W38" s="41"/>
    </row>
    <row r="39" spans="2:23" ht="15" customHeight="1" x14ac:dyDescent="0.25">
      <c r="B39" s="70"/>
      <c r="C39" s="58"/>
      <c r="D39" s="9" t="s">
        <v>103</v>
      </c>
      <c r="E39" s="20" t="str">
        <f t="shared" si="1"/>
        <v/>
      </c>
      <c r="F39" s="21">
        <f>IFERROR(VLOOKUP($A$2,Závody2021!B4:J8,9,FALSE),0)</f>
        <v>0</v>
      </c>
      <c r="G39" s="53"/>
      <c r="H39" s="59"/>
      <c r="I39" s="26">
        <f t="shared" si="0"/>
        <v>0</v>
      </c>
      <c r="J39" s="54"/>
      <c r="K39" s="58">
        <v>2021</v>
      </c>
      <c r="L39" s="32">
        <v>100</v>
      </c>
      <c r="M39" s="25">
        <f>VLOOKUP($A$2,cpska!$A$2:$X$64,18,FALSE)</f>
        <v>7</v>
      </c>
      <c r="N39" s="73">
        <f t="shared" ref="N39" si="3">SUM(M39:M44)</f>
        <v>11</v>
      </c>
      <c r="O39" s="55">
        <f>VLOOKUP($A$2,cpska!$A$2:$X$64,24,FALSE)</f>
        <v>1800</v>
      </c>
      <c r="P39" s="76">
        <f>I7*I7*2</f>
        <v>2</v>
      </c>
      <c r="Q39" s="60">
        <f>IF(I7=0,0,IF(I7=1,500,IF(I7=2,2500,5000)))</f>
        <v>500</v>
      </c>
    </row>
    <row r="40" spans="2:23" ht="15" customHeight="1" x14ac:dyDescent="0.25">
      <c r="B40" s="70"/>
      <c r="C40" s="58"/>
      <c r="D40" s="9" t="s">
        <v>104</v>
      </c>
      <c r="E40" s="20" t="str">
        <f t="shared" si="1"/>
        <v>ANO</v>
      </c>
      <c r="F40" s="21">
        <f>IFERROR(VLOOKUP($A$2,Závody2021!B9:J36,9,FALSE),0)</f>
        <v>25</v>
      </c>
      <c r="G40" s="53"/>
      <c r="H40" s="59"/>
      <c r="I40" s="26">
        <f t="shared" si="0"/>
        <v>1</v>
      </c>
      <c r="J40" s="54"/>
      <c r="K40" s="58"/>
      <c r="L40" s="33">
        <v>200</v>
      </c>
      <c r="M40" s="25">
        <f>VLOOKUP($A$2,cpska!$A$2:$X$64,19,FALSE)</f>
        <v>2</v>
      </c>
      <c r="N40" s="74"/>
      <c r="O40" s="56">
        <f>VLOOKUP($A$2,cpska!$A$2:$X$52,7,FALSE)</f>
        <v>0</v>
      </c>
      <c r="P40" s="77"/>
      <c r="Q40" s="61"/>
    </row>
    <row r="41" spans="2:23" ht="15" customHeight="1" x14ac:dyDescent="0.25">
      <c r="B41" s="70"/>
      <c r="C41" s="58"/>
      <c r="D41" s="9" t="s">
        <v>159</v>
      </c>
      <c r="E41" s="20" t="str">
        <f t="shared" si="1"/>
        <v/>
      </c>
      <c r="F41" s="21">
        <f>IFERROR(VLOOKUP($A$2,Závody2021!B43:J57,9,FALSE),0)</f>
        <v>0</v>
      </c>
      <c r="G41" s="53"/>
      <c r="H41" s="59"/>
      <c r="I41" s="26">
        <f t="shared" si="0"/>
        <v>0</v>
      </c>
      <c r="J41" s="54"/>
      <c r="K41" s="58"/>
      <c r="L41" s="33">
        <v>300</v>
      </c>
      <c r="M41" s="25">
        <f>VLOOKUP($A$2,cpska!$A$2:$X$64,20,FALSE)</f>
        <v>1</v>
      </c>
      <c r="N41" s="74"/>
      <c r="O41" s="56">
        <f>VLOOKUP($A$2,cpska!$A$2:$X$52,7,FALSE)</f>
        <v>0</v>
      </c>
      <c r="P41" s="77"/>
      <c r="Q41" s="61"/>
    </row>
    <row r="42" spans="2:23" ht="15" customHeight="1" x14ac:dyDescent="0.25">
      <c r="B42" s="70"/>
      <c r="C42" s="58"/>
      <c r="D42" s="9" t="s">
        <v>105</v>
      </c>
      <c r="E42" s="20" t="str">
        <f t="shared" si="1"/>
        <v/>
      </c>
      <c r="F42" s="21">
        <f>IFERROR(VLOOKUP($A$2,Závody2021!B37:J42,9,FALSE),0)</f>
        <v>0</v>
      </c>
      <c r="G42" s="53"/>
      <c r="H42" s="59"/>
      <c r="I42" s="26">
        <f t="shared" si="0"/>
        <v>0</v>
      </c>
      <c r="J42" s="54"/>
      <c r="K42" s="58"/>
      <c r="L42" s="33">
        <v>400</v>
      </c>
      <c r="M42" s="25">
        <f>VLOOKUP($A$2,cpska!$A$2:$X$64,21,FALSE)</f>
        <v>1</v>
      </c>
      <c r="N42" s="74"/>
      <c r="O42" s="56">
        <f>VLOOKUP($A$2,cpska!$A$2:$X$52,7,FALSE)</f>
        <v>0</v>
      </c>
      <c r="P42" s="77"/>
      <c r="Q42" s="61"/>
    </row>
    <row r="43" spans="2:23" ht="15" customHeight="1" x14ac:dyDescent="0.25">
      <c r="B43" s="70"/>
      <c r="C43" s="58"/>
      <c r="D43" s="9" t="s">
        <v>106</v>
      </c>
      <c r="E43" s="20" t="str">
        <f t="shared" si="1"/>
        <v>ANO</v>
      </c>
      <c r="F43" s="21">
        <f>IFERROR(VLOOKUP($A$2,Závody2021!B58:J83,9,FALSE),0)</f>
        <v>1</v>
      </c>
      <c r="G43" s="53"/>
      <c r="H43" s="59"/>
      <c r="I43" s="26">
        <f t="shared" si="0"/>
        <v>1</v>
      </c>
      <c r="J43" s="54"/>
      <c r="K43" s="58"/>
      <c r="L43" s="33">
        <v>500</v>
      </c>
      <c r="M43" s="25">
        <f>VLOOKUP($A$2,cpska!$A$2:$X$64,22,FALSE)</f>
        <v>0</v>
      </c>
      <c r="N43" s="74"/>
      <c r="O43" s="56">
        <f>VLOOKUP($A$2,cpska!$A$2:$X$52,7,FALSE)</f>
        <v>0</v>
      </c>
      <c r="P43" s="77"/>
      <c r="Q43" s="61"/>
    </row>
    <row r="44" spans="2:23" ht="15" customHeight="1" x14ac:dyDescent="0.25">
      <c r="G44" s="39">
        <f>SUM(G27:G43)</f>
        <v>2</v>
      </c>
      <c r="H44" s="40">
        <f>SUM(H27:H43)</f>
        <v>1</v>
      </c>
      <c r="J44" s="54"/>
      <c r="K44" s="58"/>
      <c r="L44" s="33">
        <v>600</v>
      </c>
      <c r="M44" s="25">
        <f>VLOOKUP($A$2,cpska!$A$2:$X$64,23,FALSE)</f>
        <v>0</v>
      </c>
      <c r="N44" s="74"/>
      <c r="O44" s="56">
        <f>VLOOKUP($A$2,cpska!$A$2:$X$52,7,FALSE)</f>
        <v>0</v>
      </c>
      <c r="P44" s="77"/>
      <c r="Q44" s="61"/>
    </row>
    <row r="45" spans="2:23" ht="18.75" x14ac:dyDescent="0.25">
      <c r="N45" s="75">
        <f>N27+N33+N39</f>
        <v>17</v>
      </c>
      <c r="O45" s="51">
        <f>O27+O33+O39</f>
        <v>2800</v>
      </c>
      <c r="P45" s="78">
        <f>P27+P33+P39</f>
        <v>2</v>
      </c>
      <c r="Q45" s="37">
        <f t="shared" ref="O45:Q45" si="4">SUM(Q27:Q44)</f>
        <v>500</v>
      </c>
    </row>
    <row r="47" spans="2:23" ht="26.25" x14ac:dyDescent="0.4">
      <c r="D47" s="62" t="s">
        <v>170</v>
      </c>
      <c r="E47" s="62"/>
      <c r="F47" s="62"/>
      <c r="G47" s="38" t="str">
        <f>IF(G44&gt;=H44,"ANO","NE")</f>
        <v>ANO</v>
      </c>
      <c r="K47" s="62" t="s">
        <v>170</v>
      </c>
      <c r="L47" s="62"/>
      <c r="M47" s="62"/>
      <c r="N47" s="38" t="str">
        <f>IF(N45&gt;=P45,"ANO","NE")</f>
        <v>ANO</v>
      </c>
      <c r="O47" s="38" t="str">
        <f>IF(O45&gt;=Q45,"ANO","NE")</f>
        <v>ANO</v>
      </c>
    </row>
    <row r="48" spans="2:23" x14ac:dyDescent="0.25">
      <c r="G48" s="26">
        <f>IF(G47="ano",1,0)</f>
        <v>1</v>
      </c>
      <c r="H48" s="26"/>
      <c r="I48" s="26"/>
      <c r="J48" s="26"/>
      <c r="K48" s="26"/>
      <c r="L48" s="26"/>
      <c r="M48" s="26"/>
      <c r="N48" s="26">
        <f t="shared" ref="N48:O48" si="5">IF(N47="ano",1,0)</f>
        <v>1</v>
      </c>
      <c r="O48" s="26">
        <f t="shared" si="5"/>
        <v>1</v>
      </c>
      <c r="P48" s="34">
        <f>SUM(G48:O48)</f>
        <v>3</v>
      </c>
    </row>
  </sheetData>
  <sheetProtection algorithmName="SHA-512" hashValue="IV+9z5Ycgl4eBP7zy4+i+FYs1hHB1SYYEe9tP8X0hFX07gzne9exv+dj6Y47L2HLwVsssYjte7cTZq3dR00vhg==" saltValue="VFb4VB9I81aZX2lIzU7ilA==" spinCount="100000" sheet="1" objects="1" scenarios="1"/>
  <mergeCells count="33">
    <mergeCell ref="A2:D3"/>
    <mergeCell ref="K47:M47"/>
    <mergeCell ref="D47:F47"/>
    <mergeCell ref="J6:L6"/>
    <mergeCell ref="J2:L2"/>
    <mergeCell ref="G1:L1"/>
    <mergeCell ref="J3:L3"/>
    <mergeCell ref="H27:H32"/>
    <mergeCell ref="H33:H37"/>
    <mergeCell ref="H38:H43"/>
    <mergeCell ref="C27:C32"/>
    <mergeCell ref="C33:C37"/>
    <mergeCell ref="C38:C43"/>
    <mergeCell ref="B27:B43"/>
    <mergeCell ref="G27:G32"/>
    <mergeCell ref="G33:G37"/>
    <mergeCell ref="P27:P32"/>
    <mergeCell ref="Q27:Q32"/>
    <mergeCell ref="P33:P38"/>
    <mergeCell ref="Q33:Q38"/>
    <mergeCell ref="P39:P44"/>
    <mergeCell ref="Q39:Q44"/>
    <mergeCell ref="G38:G43"/>
    <mergeCell ref="J27:J44"/>
    <mergeCell ref="O27:O32"/>
    <mergeCell ref="O33:O38"/>
    <mergeCell ref="O39:O44"/>
    <mergeCell ref="K27:K32"/>
    <mergeCell ref="N27:N32"/>
    <mergeCell ref="K33:K38"/>
    <mergeCell ref="N33:N38"/>
    <mergeCell ref="K39:K44"/>
    <mergeCell ref="N39:N44"/>
  </mergeCells>
  <conditionalFormatting sqref="G6:J6 G8:J10 G7:I7">
    <cfRule type="containsText" dxfId="21" priority="20" operator="containsText" text="REPRE">
      <formula>NOT(ISERROR(SEARCH("REPRE",G6)))</formula>
    </cfRule>
    <cfRule type="containsText" dxfId="20" priority="21" operator="containsText" text="TALENT">
      <formula>NOT(ISERROR(SEARCH("TALENT",G6)))</formula>
    </cfRule>
    <cfRule type="containsText" dxfId="19" priority="22" operator="containsText" text="START">
      <formula>NOT(ISERROR(SEARCH("START",G6)))</formula>
    </cfRule>
  </conditionalFormatting>
  <conditionalFormatting sqref="J6 J8:J10">
    <cfRule type="containsText" dxfId="18" priority="19" operator="containsText" text="VYŘAZEN">
      <formula>NOT(ISERROR(SEARCH("VYŘAZEN",J6)))</formula>
    </cfRule>
  </conditionalFormatting>
  <conditionalFormatting sqref="G27:G32">
    <cfRule type="cellIs" dxfId="17" priority="18" operator="lessThan">
      <formula>$H$27</formula>
    </cfRule>
  </conditionalFormatting>
  <conditionalFormatting sqref="G33:G37">
    <cfRule type="cellIs" dxfId="16" priority="17" operator="lessThan">
      <formula>$H$33</formula>
    </cfRule>
  </conditionalFormatting>
  <conditionalFormatting sqref="G38:G43">
    <cfRule type="cellIs" dxfId="15" priority="16" operator="lessThan">
      <formula>$H$38</formula>
    </cfRule>
  </conditionalFormatting>
  <conditionalFormatting sqref="N27:N32">
    <cfRule type="cellIs" dxfId="14" priority="15" operator="lessThan">
      <formula>$P$27</formula>
    </cfRule>
  </conditionalFormatting>
  <conditionalFormatting sqref="N33:N38">
    <cfRule type="cellIs" dxfId="13" priority="14" operator="lessThan">
      <formula>$P$33</formula>
    </cfRule>
  </conditionalFormatting>
  <conditionalFormatting sqref="N39:N44">
    <cfRule type="cellIs" dxfId="12" priority="13" operator="lessThan">
      <formula>$P$39</formula>
    </cfRule>
  </conditionalFormatting>
  <conditionalFormatting sqref="O27:O32">
    <cfRule type="cellIs" dxfId="11" priority="12" operator="lessThan">
      <formula>$Q$27</formula>
    </cfRule>
  </conditionalFormatting>
  <conditionalFormatting sqref="O33:O38">
    <cfRule type="cellIs" dxfId="10" priority="11" operator="lessThan">
      <formula>$Q$33</formula>
    </cfRule>
  </conditionalFormatting>
  <conditionalFormatting sqref="O39:O44">
    <cfRule type="cellIs" dxfId="9" priority="10" operator="lessThan">
      <formula>$Q$39</formula>
    </cfRule>
  </conditionalFormatting>
  <conditionalFormatting sqref="N45">
    <cfRule type="cellIs" dxfId="8" priority="9" operator="lessThan">
      <formula>$P$45</formula>
    </cfRule>
  </conditionalFormatting>
  <conditionalFormatting sqref="O45">
    <cfRule type="cellIs" dxfId="7" priority="8" operator="lessThan">
      <formula>$Q$45</formula>
    </cfRule>
  </conditionalFormatting>
  <conditionalFormatting sqref="N47:O47">
    <cfRule type="containsText" dxfId="6" priority="7" operator="containsText" text="NE">
      <formula>NOT(ISERROR(SEARCH("NE",N47)))</formula>
    </cfRule>
  </conditionalFormatting>
  <conditionalFormatting sqref="G47">
    <cfRule type="containsText" dxfId="5" priority="6" operator="containsText" text="NE">
      <formula>NOT(ISERROR(SEARCH("NE",G47)))</formula>
    </cfRule>
  </conditionalFormatting>
  <conditionalFormatting sqref="G44">
    <cfRule type="cellIs" dxfId="4" priority="5" operator="lessThan">
      <formula>$H$44</formula>
    </cfRule>
  </conditionalFormatting>
  <conditionalFormatting sqref="H10:I10">
    <cfRule type="containsText" dxfId="3" priority="3" operator="containsText" text="ZLEPŠENÍ">
      <formula>NOT(ISERROR(SEARCH("ZLEPŠENÍ",H10)))</formula>
    </cfRule>
    <cfRule type="containsText" dxfId="2" priority="4" operator="containsText" text="POKLES">
      <formula>NOT(ISERROR(SEARCH("POKLES",H10)))</formula>
    </cfRule>
  </conditionalFormatting>
  <conditionalFormatting sqref="J6:J7">
    <cfRule type="containsText" dxfId="1" priority="2" operator="containsText" text="VYŘADIT">
      <formula>NOT(ISERROR(SEARCH("VYŘADIT",J6)))</formula>
    </cfRule>
  </conditionalFormatting>
  <conditionalFormatting sqref="J6:L6">
    <cfRule type="containsText" dxfId="0" priority="1" operator="containsText" text="ZŮSTÁVÁ">
      <formula>NOT(ISERROR(SEARCH("ZŮSTÁVÁ",J6)))</formula>
    </cfRule>
  </conditionalFormatting>
  <pageMargins left="0.7" right="0.7" top="0.78740157499999996" bottom="0.78740157499999996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3</xdr:col>
                    <xdr:colOff>9525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57"/>
  <sheetViews>
    <sheetView topLeftCell="A28" workbookViewId="0">
      <selection activeCell="A57" sqref="A57:XFD84"/>
    </sheetView>
  </sheetViews>
  <sheetFormatPr defaultRowHeight="15" x14ac:dyDescent="0.25"/>
  <cols>
    <col min="2" max="2" width="19.42578125" bestFit="1" customWidth="1"/>
    <col min="7" max="7" width="31.5703125" bestFit="1" customWidth="1"/>
  </cols>
  <sheetData>
    <row r="2" spans="2:10" x14ac:dyDescent="0.25">
      <c r="B2" s="10" t="s">
        <v>4</v>
      </c>
      <c r="C2" s="11">
        <v>1999</v>
      </c>
      <c r="D2" s="12" t="s">
        <v>1</v>
      </c>
      <c r="E2" s="11" t="s">
        <v>5</v>
      </c>
      <c r="F2" s="11" t="s">
        <v>6</v>
      </c>
      <c r="G2" s="10" t="s">
        <v>111</v>
      </c>
      <c r="H2" s="10" t="s">
        <v>112</v>
      </c>
      <c r="I2" s="10">
        <v>2019</v>
      </c>
      <c r="J2" s="13">
        <v>10</v>
      </c>
    </row>
    <row r="3" spans="2:10" x14ac:dyDescent="0.25">
      <c r="B3" s="10" t="s">
        <v>0</v>
      </c>
      <c r="C3" s="11">
        <v>1997</v>
      </c>
      <c r="D3" s="12" t="s">
        <v>1</v>
      </c>
      <c r="E3" s="11" t="s">
        <v>2</v>
      </c>
      <c r="F3" s="11" t="s">
        <v>3</v>
      </c>
      <c r="G3" s="10" t="s">
        <v>111</v>
      </c>
      <c r="H3" s="10" t="s">
        <v>112</v>
      </c>
      <c r="I3" s="10">
        <v>2019</v>
      </c>
      <c r="J3" s="13">
        <v>29</v>
      </c>
    </row>
    <row r="4" spans="2:10" x14ac:dyDescent="0.25">
      <c r="B4" s="10" t="s">
        <v>11</v>
      </c>
      <c r="C4" s="11">
        <v>1999</v>
      </c>
      <c r="D4" s="12" t="s">
        <v>12</v>
      </c>
      <c r="E4" s="11" t="s">
        <v>13</v>
      </c>
      <c r="F4" s="11" t="s">
        <v>6</v>
      </c>
      <c r="G4" s="10" t="s">
        <v>117</v>
      </c>
      <c r="H4" s="10" t="s">
        <v>114</v>
      </c>
      <c r="I4" s="10">
        <v>2019</v>
      </c>
      <c r="J4" s="13">
        <v>13</v>
      </c>
    </row>
    <row r="5" spans="2:10" x14ac:dyDescent="0.25">
      <c r="B5" s="10" t="s">
        <v>14</v>
      </c>
      <c r="C5" s="11">
        <v>1997</v>
      </c>
      <c r="D5" s="12" t="s">
        <v>1</v>
      </c>
      <c r="E5" s="11" t="s">
        <v>15</v>
      </c>
      <c r="F5" s="11" t="s">
        <v>16</v>
      </c>
      <c r="G5" s="10" t="s">
        <v>117</v>
      </c>
      <c r="H5" s="10" t="s">
        <v>114</v>
      </c>
      <c r="I5" s="10">
        <v>2019</v>
      </c>
      <c r="J5" s="13">
        <v>15</v>
      </c>
    </row>
    <row r="6" spans="2:10" x14ac:dyDescent="0.25">
      <c r="B6" s="10" t="s">
        <v>31</v>
      </c>
      <c r="C6" s="11">
        <v>1998</v>
      </c>
      <c r="D6" s="12" t="s">
        <v>1</v>
      </c>
      <c r="E6" s="11" t="s">
        <v>32</v>
      </c>
      <c r="F6" s="11" t="s">
        <v>16</v>
      </c>
      <c r="G6" s="10" t="s">
        <v>117</v>
      </c>
      <c r="H6" s="10" t="s">
        <v>114</v>
      </c>
      <c r="I6" s="10">
        <v>2019</v>
      </c>
      <c r="J6" s="13">
        <v>27</v>
      </c>
    </row>
    <row r="7" spans="2:10" x14ac:dyDescent="0.25">
      <c r="B7" s="10" t="s">
        <v>4</v>
      </c>
      <c r="C7" s="11">
        <v>1999</v>
      </c>
      <c r="D7" s="12" t="s">
        <v>1</v>
      </c>
      <c r="E7" s="11" t="s">
        <v>5</v>
      </c>
      <c r="F7" s="11" t="s">
        <v>6</v>
      </c>
      <c r="G7" s="10" t="s">
        <v>118</v>
      </c>
      <c r="H7" s="10" t="s">
        <v>114</v>
      </c>
      <c r="I7" s="10">
        <v>2019</v>
      </c>
      <c r="J7" s="13">
        <v>4</v>
      </c>
    </row>
    <row r="8" spans="2:10" x14ac:dyDescent="0.25">
      <c r="B8" s="10" t="s">
        <v>9</v>
      </c>
      <c r="C8" s="11">
        <v>2000</v>
      </c>
      <c r="D8" s="12" t="s">
        <v>1</v>
      </c>
      <c r="E8" s="11" t="s">
        <v>10</v>
      </c>
      <c r="F8" s="11" t="s">
        <v>6</v>
      </c>
      <c r="G8" s="10" t="s">
        <v>118</v>
      </c>
      <c r="H8" s="10" t="s">
        <v>114</v>
      </c>
      <c r="I8" s="10">
        <v>2019</v>
      </c>
      <c r="J8" s="13">
        <v>6</v>
      </c>
    </row>
    <row r="9" spans="2:10" x14ac:dyDescent="0.25">
      <c r="B9" s="10" t="s">
        <v>14</v>
      </c>
      <c r="C9" s="11">
        <v>1997</v>
      </c>
      <c r="D9" s="12" t="s">
        <v>1</v>
      </c>
      <c r="E9" s="11" t="s">
        <v>15</v>
      </c>
      <c r="F9" s="11" t="s">
        <v>16</v>
      </c>
      <c r="G9" s="10" t="s">
        <v>118</v>
      </c>
      <c r="H9" s="10" t="s">
        <v>114</v>
      </c>
      <c r="I9" s="10">
        <v>2019</v>
      </c>
      <c r="J9" s="13">
        <v>7</v>
      </c>
    </row>
    <row r="10" spans="2:10" x14ac:dyDescent="0.25">
      <c r="B10" s="10" t="s">
        <v>11</v>
      </c>
      <c r="C10" s="11">
        <v>1999</v>
      </c>
      <c r="D10" s="12" t="s">
        <v>12</v>
      </c>
      <c r="E10" s="11" t="s">
        <v>13</v>
      </c>
      <c r="F10" s="11" t="s">
        <v>6</v>
      </c>
      <c r="G10" s="10" t="s">
        <v>118</v>
      </c>
      <c r="H10" s="10" t="s">
        <v>114</v>
      </c>
      <c r="I10" s="10">
        <v>2019</v>
      </c>
      <c r="J10" s="13">
        <v>10</v>
      </c>
    </row>
    <row r="11" spans="2:10" x14ac:dyDescent="0.25">
      <c r="B11" s="10" t="s">
        <v>25</v>
      </c>
      <c r="C11" s="11">
        <v>2000</v>
      </c>
      <c r="D11" s="12" t="s">
        <v>1</v>
      </c>
      <c r="E11" s="11" t="s">
        <v>26</v>
      </c>
      <c r="F11" s="11" t="s">
        <v>16</v>
      </c>
      <c r="G11" s="10" t="s">
        <v>118</v>
      </c>
      <c r="H11" s="10" t="s">
        <v>114</v>
      </c>
      <c r="I11" s="10">
        <v>2019</v>
      </c>
      <c r="J11" s="13">
        <v>12</v>
      </c>
    </row>
    <row r="12" spans="2:10" x14ac:dyDescent="0.25">
      <c r="B12" s="10" t="s">
        <v>38</v>
      </c>
      <c r="C12" s="11">
        <v>2000</v>
      </c>
      <c r="D12" s="12" t="s">
        <v>1</v>
      </c>
      <c r="E12" s="11" t="s">
        <v>39</v>
      </c>
      <c r="F12" s="11" t="s">
        <v>6</v>
      </c>
      <c r="G12" s="10" t="s">
        <v>118</v>
      </c>
      <c r="H12" s="10" t="s">
        <v>114</v>
      </c>
      <c r="I12" s="10">
        <v>2019</v>
      </c>
      <c r="J12" s="13">
        <v>13</v>
      </c>
    </row>
    <row r="13" spans="2:10" x14ac:dyDescent="0.25">
      <c r="B13" s="10" t="s">
        <v>41</v>
      </c>
      <c r="C13" s="11">
        <v>1999</v>
      </c>
      <c r="D13" s="12" t="s">
        <v>1</v>
      </c>
      <c r="E13" s="11" t="s">
        <v>42</v>
      </c>
      <c r="F13" s="11" t="s">
        <v>16</v>
      </c>
      <c r="G13" s="10" t="s">
        <v>118</v>
      </c>
      <c r="H13" s="10" t="s">
        <v>114</v>
      </c>
      <c r="I13" s="10">
        <v>2019</v>
      </c>
      <c r="J13" s="13">
        <v>14</v>
      </c>
    </row>
    <row r="14" spans="2:10" x14ac:dyDescent="0.25">
      <c r="B14" s="10" t="s">
        <v>40</v>
      </c>
      <c r="C14" s="11">
        <v>2002</v>
      </c>
      <c r="D14" s="12" t="s">
        <v>1</v>
      </c>
      <c r="E14" s="11" t="s">
        <v>8</v>
      </c>
      <c r="F14" s="11" t="s">
        <v>3</v>
      </c>
      <c r="G14" s="10" t="s">
        <v>118</v>
      </c>
      <c r="H14" s="10" t="s">
        <v>114</v>
      </c>
      <c r="I14" s="10">
        <v>2019</v>
      </c>
      <c r="J14" s="13">
        <v>15</v>
      </c>
    </row>
    <row r="15" spans="2:10" x14ac:dyDescent="0.25">
      <c r="B15" s="10" t="s">
        <v>65</v>
      </c>
      <c r="C15" s="11">
        <v>2000</v>
      </c>
      <c r="D15" s="12" t="s">
        <v>1</v>
      </c>
      <c r="E15" s="11" t="s">
        <v>26</v>
      </c>
      <c r="F15" s="11" t="s">
        <v>16</v>
      </c>
      <c r="G15" s="10" t="s">
        <v>118</v>
      </c>
      <c r="H15" s="10" t="s">
        <v>114</v>
      </c>
      <c r="I15" s="10">
        <v>2019</v>
      </c>
      <c r="J15" s="13">
        <v>16</v>
      </c>
    </row>
    <row r="16" spans="2:10" x14ac:dyDescent="0.25">
      <c r="B16" s="10" t="s">
        <v>17</v>
      </c>
      <c r="C16" s="11">
        <v>2003</v>
      </c>
      <c r="D16" s="12" t="s">
        <v>1</v>
      </c>
      <c r="E16" s="11" t="s">
        <v>18</v>
      </c>
      <c r="F16" s="11" t="s">
        <v>3</v>
      </c>
      <c r="G16" s="10" t="s">
        <v>118</v>
      </c>
      <c r="H16" s="10" t="s">
        <v>114</v>
      </c>
      <c r="I16" s="10">
        <v>2019</v>
      </c>
      <c r="J16" s="13">
        <v>17</v>
      </c>
    </row>
    <row r="17" spans="2:10" x14ac:dyDescent="0.25">
      <c r="B17" s="10" t="s">
        <v>33</v>
      </c>
      <c r="C17" s="11">
        <v>1998</v>
      </c>
      <c r="D17" s="12" t="s">
        <v>1</v>
      </c>
      <c r="E17" s="11" t="s">
        <v>13</v>
      </c>
      <c r="F17" s="11" t="s">
        <v>6</v>
      </c>
      <c r="G17" s="10" t="s">
        <v>118</v>
      </c>
      <c r="H17" s="10" t="s">
        <v>114</v>
      </c>
      <c r="I17" s="10">
        <v>2019</v>
      </c>
      <c r="J17" s="13">
        <v>18</v>
      </c>
    </row>
    <row r="18" spans="2:10" x14ac:dyDescent="0.25">
      <c r="B18" s="10" t="s">
        <v>34</v>
      </c>
      <c r="C18" s="11">
        <v>1999</v>
      </c>
      <c r="D18" s="12" t="s">
        <v>1</v>
      </c>
      <c r="E18" s="11" t="s">
        <v>35</v>
      </c>
      <c r="F18" s="11" t="s">
        <v>6</v>
      </c>
      <c r="G18" s="10" t="s">
        <v>118</v>
      </c>
      <c r="H18" s="10" t="s">
        <v>114</v>
      </c>
      <c r="I18" s="10">
        <v>2019</v>
      </c>
      <c r="J18" s="13">
        <v>19</v>
      </c>
    </row>
    <row r="19" spans="2:10" x14ac:dyDescent="0.25">
      <c r="B19" s="10" t="s">
        <v>44</v>
      </c>
      <c r="C19" s="11">
        <v>1999</v>
      </c>
      <c r="D19" s="12" t="s">
        <v>1</v>
      </c>
      <c r="E19" s="11" t="s">
        <v>15</v>
      </c>
      <c r="F19" s="11" t="s">
        <v>16</v>
      </c>
      <c r="G19" s="10" t="s">
        <v>118</v>
      </c>
      <c r="H19" s="10" t="s">
        <v>114</v>
      </c>
      <c r="I19" s="10">
        <v>2019</v>
      </c>
      <c r="J19" s="13">
        <v>22</v>
      </c>
    </row>
    <row r="20" spans="2:10" x14ac:dyDescent="0.25">
      <c r="B20" s="10" t="s">
        <v>29</v>
      </c>
      <c r="C20" s="11">
        <v>1999</v>
      </c>
      <c r="D20" s="12" t="s">
        <v>1</v>
      </c>
      <c r="E20" s="11" t="s">
        <v>30</v>
      </c>
      <c r="F20" s="11" t="s">
        <v>16</v>
      </c>
      <c r="G20" s="10" t="s">
        <v>118</v>
      </c>
      <c r="H20" s="10" t="s">
        <v>114</v>
      </c>
      <c r="I20" s="10">
        <v>2019</v>
      </c>
      <c r="J20" s="13">
        <v>23</v>
      </c>
    </row>
    <row r="21" spans="2:10" x14ac:dyDescent="0.25">
      <c r="B21" s="10" t="s">
        <v>46</v>
      </c>
      <c r="C21" s="11">
        <v>1999</v>
      </c>
      <c r="D21" s="12" t="s">
        <v>1</v>
      </c>
      <c r="E21" s="11" t="s">
        <v>5</v>
      </c>
      <c r="F21" s="11" t="s">
        <v>6</v>
      </c>
      <c r="G21" s="10" t="s">
        <v>118</v>
      </c>
      <c r="H21" s="10" t="s">
        <v>114</v>
      </c>
      <c r="I21" s="10">
        <v>2019</v>
      </c>
      <c r="J21" s="13">
        <v>24</v>
      </c>
    </row>
    <row r="22" spans="2:10" x14ac:dyDescent="0.25">
      <c r="B22" s="10" t="s">
        <v>19</v>
      </c>
      <c r="C22" s="11">
        <v>2001</v>
      </c>
      <c r="D22" s="12" t="s">
        <v>12</v>
      </c>
      <c r="E22" s="11" t="s">
        <v>20</v>
      </c>
      <c r="F22" s="11" t="s">
        <v>6</v>
      </c>
      <c r="G22" s="10" t="s">
        <v>118</v>
      </c>
      <c r="H22" s="10" t="s">
        <v>114</v>
      </c>
      <c r="I22" s="10">
        <v>2019</v>
      </c>
      <c r="J22" s="13">
        <v>25</v>
      </c>
    </row>
    <row r="23" spans="2:10" x14ac:dyDescent="0.25">
      <c r="B23" s="10" t="s">
        <v>51</v>
      </c>
      <c r="C23" s="11">
        <v>2000</v>
      </c>
      <c r="D23" s="12" t="s">
        <v>1</v>
      </c>
      <c r="E23" s="11" t="s">
        <v>8</v>
      </c>
      <c r="F23" s="11" t="s">
        <v>3</v>
      </c>
      <c r="G23" s="10" t="s">
        <v>118</v>
      </c>
      <c r="H23" s="10" t="s">
        <v>114</v>
      </c>
      <c r="I23" s="10">
        <v>2019</v>
      </c>
      <c r="J23" s="13">
        <v>27</v>
      </c>
    </row>
    <row r="24" spans="2:10" x14ac:dyDescent="0.25">
      <c r="B24" s="10" t="s">
        <v>79</v>
      </c>
      <c r="C24" s="11">
        <v>2001</v>
      </c>
      <c r="D24" s="12" t="s">
        <v>12</v>
      </c>
      <c r="E24" s="11" t="s">
        <v>55</v>
      </c>
      <c r="F24" s="11" t="s">
        <v>3</v>
      </c>
      <c r="G24" s="10" t="s">
        <v>118</v>
      </c>
      <c r="H24" s="10" t="s">
        <v>114</v>
      </c>
      <c r="I24" s="10">
        <v>2019</v>
      </c>
      <c r="J24" s="13">
        <v>28</v>
      </c>
    </row>
    <row r="25" spans="2:10" x14ac:dyDescent="0.25">
      <c r="B25" s="10" t="s">
        <v>71</v>
      </c>
      <c r="C25" s="11">
        <v>1998</v>
      </c>
      <c r="D25" s="12" t="s">
        <v>12</v>
      </c>
      <c r="E25" s="11" t="s">
        <v>53</v>
      </c>
      <c r="F25" s="11" t="s">
        <v>3</v>
      </c>
      <c r="G25" s="10" t="s">
        <v>118</v>
      </c>
      <c r="H25" s="10" t="s">
        <v>114</v>
      </c>
      <c r="I25" s="10">
        <v>2019</v>
      </c>
      <c r="J25" s="13">
        <v>29</v>
      </c>
    </row>
    <row r="26" spans="2:10" x14ac:dyDescent="0.25">
      <c r="B26" s="10" t="s">
        <v>11</v>
      </c>
      <c r="C26" s="11">
        <v>1999</v>
      </c>
      <c r="D26" s="12" t="s">
        <v>12</v>
      </c>
      <c r="E26" s="11" t="s">
        <v>13</v>
      </c>
      <c r="F26" s="11" t="s">
        <v>6</v>
      </c>
      <c r="G26" s="10" t="s">
        <v>119</v>
      </c>
      <c r="H26" s="10" t="s">
        <v>114</v>
      </c>
      <c r="I26" s="10">
        <v>2019</v>
      </c>
      <c r="J26" s="13">
        <v>9</v>
      </c>
    </row>
    <row r="27" spans="2:10" x14ac:dyDescent="0.25">
      <c r="B27" s="10" t="s">
        <v>33</v>
      </c>
      <c r="C27" s="11">
        <v>1998</v>
      </c>
      <c r="D27" s="12" t="s">
        <v>1</v>
      </c>
      <c r="E27" s="11" t="s">
        <v>13</v>
      </c>
      <c r="F27" s="11" t="s">
        <v>6</v>
      </c>
      <c r="G27" s="10" t="s">
        <v>119</v>
      </c>
      <c r="H27" s="10" t="s">
        <v>114</v>
      </c>
      <c r="I27" s="10">
        <v>2019</v>
      </c>
      <c r="J27" s="13">
        <v>17</v>
      </c>
    </row>
    <row r="28" spans="2:10" x14ac:dyDescent="0.25">
      <c r="B28" s="10" t="s">
        <v>29</v>
      </c>
      <c r="C28" s="11">
        <v>1999</v>
      </c>
      <c r="D28" s="12" t="s">
        <v>1</v>
      </c>
      <c r="E28" s="11" t="s">
        <v>30</v>
      </c>
      <c r="F28" s="11" t="s">
        <v>16</v>
      </c>
      <c r="G28" s="10" t="s">
        <v>120</v>
      </c>
      <c r="H28" s="10" t="s">
        <v>114</v>
      </c>
      <c r="I28" s="10">
        <v>2019</v>
      </c>
      <c r="J28" s="13">
        <v>25</v>
      </c>
    </row>
    <row r="29" spans="2:10" x14ac:dyDescent="0.25">
      <c r="B29" s="10" t="s">
        <v>81</v>
      </c>
      <c r="C29" s="11">
        <v>2000</v>
      </c>
      <c r="D29" s="12" t="s">
        <v>12</v>
      </c>
      <c r="E29" s="11" t="s">
        <v>82</v>
      </c>
      <c r="F29" s="11" t="s">
        <v>3</v>
      </c>
      <c r="G29" s="10" t="s">
        <v>120</v>
      </c>
      <c r="H29" s="10" t="s">
        <v>114</v>
      </c>
      <c r="I29" s="10">
        <v>2019</v>
      </c>
      <c r="J29" s="13">
        <v>45</v>
      </c>
    </row>
    <row r="30" spans="2:10" x14ac:dyDescent="0.25">
      <c r="B30" s="10" t="s">
        <v>34</v>
      </c>
      <c r="C30" s="11">
        <v>1999</v>
      </c>
      <c r="D30" s="12" t="s">
        <v>1</v>
      </c>
      <c r="E30" s="11" t="s">
        <v>35</v>
      </c>
      <c r="F30" s="11" t="s">
        <v>6</v>
      </c>
      <c r="G30" s="10" t="s">
        <v>157</v>
      </c>
      <c r="H30" s="10" t="s">
        <v>114</v>
      </c>
      <c r="I30" s="10">
        <v>2019</v>
      </c>
      <c r="J30" s="13">
        <v>8</v>
      </c>
    </row>
    <row r="31" spans="2:10" x14ac:dyDescent="0.25">
      <c r="B31" s="10" t="s">
        <v>27</v>
      </c>
      <c r="C31" s="11">
        <v>2001</v>
      </c>
      <c r="D31" s="12" t="s">
        <v>1</v>
      </c>
      <c r="E31" s="11" t="s">
        <v>28</v>
      </c>
      <c r="F31" s="11" t="s">
        <v>6</v>
      </c>
      <c r="G31" s="10" t="s">
        <v>121</v>
      </c>
      <c r="H31" s="10" t="s">
        <v>114</v>
      </c>
      <c r="I31" s="10">
        <v>2019</v>
      </c>
      <c r="J31" s="13">
        <v>6</v>
      </c>
    </row>
    <row r="32" spans="2:10" x14ac:dyDescent="0.25">
      <c r="B32" s="10" t="s">
        <v>45</v>
      </c>
      <c r="C32" s="11">
        <v>1998</v>
      </c>
      <c r="D32" s="12" t="s">
        <v>1</v>
      </c>
      <c r="E32" s="11" t="s">
        <v>22</v>
      </c>
      <c r="F32" s="11" t="s">
        <v>16</v>
      </c>
      <c r="G32" s="10" t="s">
        <v>122</v>
      </c>
      <c r="H32" s="10" t="s">
        <v>114</v>
      </c>
      <c r="I32" s="10">
        <v>2019</v>
      </c>
      <c r="J32" s="13">
        <v>11</v>
      </c>
    </row>
    <row r="33" spans="2:10" x14ac:dyDescent="0.25">
      <c r="B33" s="10" t="s">
        <v>21</v>
      </c>
      <c r="C33" s="11">
        <v>2004</v>
      </c>
      <c r="D33" s="12" t="s">
        <v>12</v>
      </c>
      <c r="E33" s="11" t="s">
        <v>22</v>
      </c>
      <c r="F33" s="11" t="s">
        <v>16</v>
      </c>
      <c r="G33" s="10" t="s">
        <v>158</v>
      </c>
      <c r="H33" s="10" t="s">
        <v>114</v>
      </c>
      <c r="I33" s="10">
        <v>2019</v>
      </c>
      <c r="J33" s="13">
        <v>17</v>
      </c>
    </row>
    <row r="34" spans="2:10" x14ac:dyDescent="0.25">
      <c r="B34" s="10" t="s">
        <v>19</v>
      </c>
      <c r="C34" s="11">
        <v>2001</v>
      </c>
      <c r="D34" s="12" t="s">
        <v>12</v>
      </c>
      <c r="E34" s="11" t="s">
        <v>20</v>
      </c>
      <c r="F34" s="11" t="s">
        <v>6</v>
      </c>
      <c r="G34" s="10" t="s">
        <v>113</v>
      </c>
      <c r="H34" s="10" t="s">
        <v>114</v>
      </c>
      <c r="I34" s="10">
        <v>2019</v>
      </c>
      <c r="J34" s="13">
        <v>17</v>
      </c>
    </row>
    <row r="35" spans="2:10" x14ac:dyDescent="0.25">
      <c r="B35" s="10" t="s">
        <v>71</v>
      </c>
      <c r="C35" s="11">
        <v>1998</v>
      </c>
      <c r="D35" s="12" t="s">
        <v>12</v>
      </c>
      <c r="E35" s="11" t="s">
        <v>53</v>
      </c>
      <c r="F35" s="11" t="s">
        <v>3</v>
      </c>
      <c r="G35" s="10" t="s">
        <v>113</v>
      </c>
      <c r="H35" s="10" t="s">
        <v>114</v>
      </c>
      <c r="I35" s="10">
        <v>2019</v>
      </c>
      <c r="J35" s="13">
        <v>25</v>
      </c>
    </row>
    <row r="36" spans="2:10" x14ac:dyDescent="0.25">
      <c r="B36" s="10" t="s">
        <v>83</v>
      </c>
      <c r="C36" s="11">
        <v>2000</v>
      </c>
      <c r="D36" s="12" t="s">
        <v>12</v>
      </c>
      <c r="E36" s="11" t="s">
        <v>84</v>
      </c>
      <c r="F36" s="11" t="s">
        <v>3</v>
      </c>
      <c r="G36" s="10" t="s">
        <v>113</v>
      </c>
      <c r="H36" s="10" t="s">
        <v>114</v>
      </c>
      <c r="I36" s="10">
        <v>2019</v>
      </c>
      <c r="J36" s="13">
        <v>32</v>
      </c>
    </row>
    <row r="37" spans="2:10" x14ac:dyDescent="0.25">
      <c r="B37" s="10" t="s">
        <v>52</v>
      </c>
      <c r="C37" s="11">
        <v>2001</v>
      </c>
      <c r="D37" s="12" t="s">
        <v>1</v>
      </c>
      <c r="E37" s="11" t="s">
        <v>53</v>
      </c>
      <c r="F37" s="11" t="s">
        <v>3</v>
      </c>
      <c r="G37" s="10" t="s">
        <v>115</v>
      </c>
      <c r="H37" s="10" t="s">
        <v>114</v>
      </c>
      <c r="I37" s="10">
        <v>2019</v>
      </c>
      <c r="J37" s="13">
        <v>14</v>
      </c>
    </row>
    <row r="38" spans="2:10" x14ac:dyDescent="0.25">
      <c r="B38" s="10" t="s">
        <v>0</v>
      </c>
      <c r="C38" s="11">
        <v>1997</v>
      </c>
      <c r="D38" s="12" t="s">
        <v>1</v>
      </c>
      <c r="E38" s="11" t="s">
        <v>2</v>
      </c>
      <c r="F38" s="11" t="s">
        <v>3</v>
      </c>
      <c r="G38" s="10" t="s">
        <v>116</v>
      </c>
      <c r="H38" s="10" t="s">
        <v>114</v>
      </c>
      <c r="I38" s="10">
        <v>2019</v>
      </c>
      <c r="J38" s="13">
        <v>15</v>
      </c>
    </row>
    <row r="39" spans="2:10" x14ac:dyDescent="0.25">
      <c r="B39" s="10" t="s">
        <v>11</v>
      </c>
      <c r="C39" s="11"/>
      <c r="D39" s="12"/>
      <c r="E39" s="11"/>
      <c r="F39" s="11"/>
      <c r="G39" s="10" t="s">
        <v>171</v>
      </c>
      <c r="H39" s="10"/>
      <c r="I39" s="10"/>
      <c r="J39" s="13">
        <v>1</v>
      </c>
    </row>
    <row r="40" spans="2:10" x14ac:dyDescent="0.25">
      <c r="B40" s="10" t="s">
        <v>4</v>
      </c>
      <c r="C40" s="11"/>
      <c r="D40" s="12"/>
      <c r="E40" s="11"/>
      <c r="F40" s="11"/>
      <c r="G40" s="10" t="s">
        <v>171</v>
      </c>
      <c r="H40" s="10"/>
      <c r="I40" s="10"/>
      <c r="J40" s="13">
        <v>1</v>
      </c>
    </row>
    <row r="41" spans="2:10" x14ac:dyDescent="0.25">
      <c r="B41" s="10" t="s">
        <v>177</v>
      </c>
      <c r="C41" s="11"/>
      <c r="D41" s="12"/>
      <c r="E41" s="11"/>
      <c r="F41" s="11"/>
      <c r="G41" s="10" t="s">
        <v>171</v>
      </c>
      <c r="H41" s="10"/>
      <c r="I41" s="10"/>
      <c r="J41" s="13">
        <v>1</v>
      </c>
    </row>
    <row r="42" spans="2:10" x14ac:dyDescent="0.25">
      <c r="B42" s="10" t="s">
        <v>178</v>
      </c>
      <c r="C42" s="11"/>
      <c r="D42" s="12"/>
      <c r="E42" s="11"/>
      <c r="F42" s="11"/>
      <c r="G42" s="10" t="s">
        <v>171</v>
      </c>
      <c r="H42" s="10"/>
      <c r="I42" s="10"/>
      <c r="J42" s="13">
        <v>1</v>
      </c>
    </row>
    <row r="43" spans="2:10" x14ac:dyDescent="0.25">
      <c r="B43" s="10" t="s">
        <v>179</v>
      </c>
      <c r="C43" s="15"/>
      <c r="D43" s="16"/>
      <c r="E43" s="15"/>
      <c r="F43" s="15"/>
      <c r="G43" s="10" t="s">
        <v>171</v>
      </c>
      <c r="H43" s="14"/>
      <c r="I43" s="14"/>
      <c r="J43" s="13">
        <v>1</v>
      </c>
    </row>
    <row r="44" spans="2:10" x14ac:dyDescent="0.25">
      <c r="B44" s="10" t="s">
        <v>14</v>
      </c>
      <c r="C44" s="15"/>
      <c r="D44" s="16"/>
      <c r="E44" s="15"/>
      <c r="F44" s="15"/>
      <c r="G44" s="10" t="s">
        <v>171</v>
      </c>
      <c r="H44" s="14"/>
      <c r="I44" s="14"/>
      <c r="J44" s="13">
        <v>1</v>
      </c>
    </row>
    <row r="45" spans="2:10" x14ac:dyDescent="0.25">
      <c r="B45" s="10" t="s">
        <v>90</v>
      </c>
      <c r="C45" s="11"/>
      <c r="D45" s="12"/>
      <c r="E45" s="11"/>
      <c r="F45" s="11"/>
      <c r="G45" s="10" t="s">
        <v>171</v>
      </c>
      <c r="H45" s="10"/>
      <c r="I45" s="10"/>
      <c r="J45" s="13">
        <v>1</v>
      </c>
    </row>
    <row r="46" spans="2:10" x14ac:dyDescent="0.25">
      <c r="B46" s="10" t="s">
        <v>0</v>
      </c>
      <c r="C46" s="15"/>
      <c r="D46" s="16"/>
      <c r="E46" s="15"/>
      <c r="F46" s="15"/>
      <c r="G46" s="10" t="s">
        <v>171</v>
      </c>
      <c r="H46" s="14"/>
      <c r="I46" s="14"/>
      <c r="J46" s="13">
        <v>1</v>
      </c>
    </row>
    <row r="47" spans="2:10" x14ac:dyDescent="0.25">
      <c r="B47" s="10" t="s">
        <v>34</v>
      </c>
      <c r="C47" s="17"/>
      <c r="D47" s="12"/>
      <c r="E47" s="17"/>
      <c r="F47" s="17"/>
      <c r="G47" s="18" t="s">
        <v>172</v>
      </c>
      <c r="H47" s="19"/>
      <c r="I47" s="19"/>
      <c r="J47" s="13">
        <v>1</v>
      </c>
    </row>
    <row r="48" spans="2:10" x14ac:dyDescent="0.25">
      <c r="B48" s="10" t="s">
        <v>180</v>
      </c>
      <c r="C48" s="17"/>
      <c r="D48" s="12"/>
      <c r="E48" s="17"/>
      <c r="F48" s="17"/>
      <c r="G48" s="18" t="s">
        <v>172</v>
      </c>
      <c r="H48" s="19"/>
      <c r="I48" s="19"/>
      <c r="J48" s="13">
        <v>1</v>
      </c>
    </row>
    <row r="49" spans="2:10" x14ac:dyDescent="0.25">
      <c r="B49" s="10" t="s">
        <v>19</v>
      </c>
      <c r="C49" s="17"/>
      <c r="D49" s="12"/>
      <c r="E49" s="17"/>
      <c r="F49" s="17"/>
      <c r="G49" s="18" t="s">
        <v>172</v>
      </c>
      <c r="H49" s="19"/>
      <c r="I49" s="19"/>
      <c r="J49" s="13">
        <v>1</v>
      </c>
    </row>
    <row r="50" spans="2:10" x14ac:dyDescent="0.25">
      <c r="B50" s="10" t="s">
        <v>52</v>
      </c>
      <c r="G50" s="18" t="s">
        <v>172</v>
      </c>
      <c r="J50" s="13">
        <v>1</v>
      </c>
    </row>
    <row r="51" spans="2:10" x14ac:dyDescent="0.25">
      <c r="B51" s="10" t="s">
        <v>38</v>
      </c>
      <c r="G51" s="18" t="s">
        <v>172</v>
      </c>
      <c r="J51" s="13">
        <v>1</v>
      </c>
    </row>
    <row r="52" spans="2:10" x14ac:dyDescent="0.25">
      <c r="B52" s="10" t="s">
        <v>83</v>
      </c>
      <c r="G52" s="18" t="s">
        <v>172</v>
      </c>
      <c r="J52" s="13">
        <v>1</v>
      </c>
    </row>
    <row r="53" spans="2:10" x14ac:dyDescent="0.25">
      <c r="B53" s="10" t="s">
        <v>181</v>
      </c>
      <c r="G53" s="18" t="s">
        <v>172</v>
      </c>
      <c r="J53" s="13">
        <v>1</v>
      </c>
    </row>
    <row r="54" spans="2:10" x14ac:dyDescent="0.25">
      <c r="B54" s="10" t="s">
        <v>72</v>
      </c>
      <c r="G54" s="18" t="s">
        <v>172</v>
      </c>
      <c r="J54" s="13">
        <v>1</v>
      </c>
    </row>
    <row r="55" spans="2:10" x14ac:dyDescent="0.25">
      <c r="B55" s="10" t="s">
        <v>25</v>
      </c>
      <c r="G55" s="18" t="s">
        <v>172</v>
      </c>
      <c r="J55" s="13">
        <v>1</v>
      </c>
    </row>
    <row r="56" spans="2:10" x14ac:dyDescent="0.25">
      <c r="B56" s="10" t="s">
        <v>71</v>
      </c>
      <c r="G56" s="18" t="s">
        <v>172</v>
      </c>
      <c r="J56" s="13">
        <v>1</v>
      </c>
    </row>
    <row r="57" spans="2:10" x14ac:dyDescent="0.25">
      <c r="G57" s="18" t="s">
        <v>172</v>
      </c>
      <c r="J57" s="13">
        <v>1</v>
      </c>
    </row>
  </sheetData>
  <pageMargins left="0.7" right="0.7" top="0.78740157499999996" bottom="0.78740157499999996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2"/>
  <sheetViews>
    <sheetView topLeftCell="A70" workbookViewId="0">
      <selection activeCell="A92" sqref="A92:XFD178"/>
    </sheetView>
  </sheetViews>
  <sheetFormatPr defaultRowHeight="15" x14ac:dyDescent="0.25"/>
  <cols>
    <col min="2" max="2" width="20.5703125" bestFit="1" customWidth="1"/>
    <col min="3" max="3" width="21.7109375" bestFit="1" customWidth="1"/>
    <col min="4" max="4" width="3" bestFit="1" customWidth="1"/>
    <col min="7" max="7" width="30.85546875" bestFit="1" customWidth="1"/>
  </cols>
  <sheetData>
    <row r="2" spans="2:10" x14ac:dyDescent="0.25">
      <c r="B2" t="s">
        <v>9</v>
      </c>
      <c r="C2">
        <v>2000</v>
      </c>
      <c r="D2" t="s">
        <v>1</v>
      </c>
      <c r="E2" t="s">
        <v>10</v>
      </c>
      <c r="F2" t="s">
        <v>6</v>
      </c>
      <c r="G2" t="s">
        <v>128</v>
      </c>
      <c r="H2" t="s">
        <v>114</v>
      </c>
      <c r="I2">
        <v>2020</v>
      </c>
      <c r="J2">
        <v>11</v>
      </c>
    </row>
    <row r="3" spans="2:10" x14ac:dyDescent="0.25">
      <c r="B3" t="s">
        <v>14</v>
      </c>
      <c r="C3">
        <v>1997</v>
      </c>
      <c r="D3" t="s">
        <v>1</v>
      </c>
      <c r="E3" t="s">
        <v>15</v>
      </c>
      <c r="F3" t="s">
        <v>16</v>
      </c>
      <c r="G3" t="s">
        <v>128</v>
      </c>
      <c r="H3" t="s">
        <v>114</v>
      </c>
      <c r="I3">
        <v>2020</v>
      </c>
      <c r="J3">
        <v>23</v>
      </c>
    </row>
    <row r="4" spans="2:10" x14ac:dyDescent="0.25">
      <c r="B4" t="s">
        <v>38</v>
      </c>
      <c r="C4">
        <v>2000</v>
      </c>
      <c r="D4" t="s">
        <v>1</v>
      </c>
      <c r="E4" t="s">
        <v>39</v>
      </c>
      <c r="F4" t="s">
        <v>6</v>
      </c>
      <c r="G4" t="s">
        <v>128</v>
      </c>
      <c r="H4" t="s">
        <v>114</v>
      </c>
      <c r="I4">
        <v>2020</v>
      </c>
      <c r="J4">
        <v>25</v>
      </c>
    </row>
    <row r="5" spans="2:10" x14ac:dyDescent="0.25">
      <c r="B5" t="s">
        <v>0</v>
      </c>
      <c r="C5">
        <v>1997</v>
      </c>
      <c r="D5" t="s">
        <v>1</v>
      </c>
      <c r="E5" t="s">
        <v>2</v>
      </c>
      <c r="F5" t="s">
        <v>3</v>
      </c>
      <c r="G5" t="s">
        <v>129</v>
      </c>
      <c r="H5" t="s">
        <v>114</v>
      </c>
      <c r="I5">
        <v>2020</v>
      </c>
      <c r="J5">
        <v>7</v>
      </c>
    </row>
    <row r="6" spans="2:10" x14ac:dyDescent="0.25">
      <c r="B6" t="s">
        <v>21</v>
      </c>
      <c r="C6">
        <v>2004</v>
      </c>
      <c r="D6" t="s">
        <v>12</v>
      </c>
      <c r="E6" t="s">
        <v>22</v>
      </c>
      <c r="F6" t="s">
        <v>16</v>
      </c>
      <c r="G6" t="s">
        <v>130</v>
      </c>
      <c r="H6" t="s">
        <v>114</v>
      </c>
      <c r="I6">
        <v>2020</v>
      </c>
      <c r="J6">
        <v>13</v>
      </c>
    </row>
    <row r="7" spans="2:10" x14ac:dyDescent="0.25">
      <c r="B7" t="s">
        <v>0</v>
      </c>
      <c r="C7">
        <v>1997</v>
      </c>
      <c r="D7" t="s">
        <v>1</v>
      </c>
      <c r="E7" t="s">
        <v>2</v>
      </c>
      <c r="F7" t="s">
        <v>3</v>
      </c>
      <c r="G7" t="s">
        <v>131</v>
      </c>
      <c r="H7" t="s">
        <v>114</v>
      </c>
      <c r="I7">
        <v>2020</v>
      </c>
      <c r="J7">
        <v>2</v>
      </c>
    </row>
    <row r="8" spans="2:10" x14ac:dyDescent="0.25">
      <c r="B8" t="s">
        <v>4</v>
      </c>
      <c r="C8">
        <v>1999</v>
      </c>
      <c r="D8" t="s">
        <v>1</v>
      </c>
      <c r="E8" t="s">
        <v>5</v>
      </c>
      <c r="F8" t="s">
        <v>6</v>
      </c>
      <c r="G8" t="s">
        <v>131</v>
      </c>
      <c r="H8" t="s">
        <v>114</v>
      </c>
      <c r="I8">
        <v>2020</v>
      </c>
      <c r="J8">
        <v>3</v>
      </c>
    </row>
    <row r="9" spans="2:10" x14ac:dyDescent="0.25">
      <c r="B9" t="s">
        <v>9</v>
      </c>
      <c r="C9">
        <v>2000</v>
      </c>
      <c r="D9" t="s">
        <v>1</v>
      </c>
      <c r="E9" t="s">
        <v>10</v>
      </c>
      <c r="F9" t="s">
        <v>6</v>
      </c>
      <c r="G9" t="s">
        <v>131</v>
      </c>
      <c r="H9" t="s">
        <v>114</v>
      </c>
      <c r="I9">
        <v>2020</v>
      </c>
      <c r="J9">
        <v>4</v>
      </c>
    </row>
    <row r="10" spans="2:10" x14ac:dyDescent="0.25">
      <c r="B10" t="s">
        <v>14</v>
      </c>
      <c r="C10">
        <v>1997</v>
      </c>
      <c r="D10" t="s">
        <v>1</v>
      </c>
      <c r="E10" t="s">
        <v>15</v>
      </c>
      <c r="F10" t="s">
        <v>16</v>
      </c>
      <c r="G10" t="s">
        <v>131</v>
      </c>
      <c r="H10" t="s">
        <v>114</v>
      </c>
      <c r="I10">
        <v>2020</v>
      </c>
      <c r="J10">
        <v>6</v>
      </c>
    </row>
    <row r="11" spans="2:10" x14ac:dyDescent="0.25">
      <c r="B11" t="s">
        <v>11</v>
      </c>
      <c r="C11">
        <v>1999</v>
      </c>
      <c r="D11" t="s">
        <v>12</v>
      </c>
      <c r="E11" t="s">
        <v>13</v>
      </c>
      <c r="F11" t="s">
        <v>6</v>
      </c>
      <c r="G11" t="s">
        <v>131</v>
      </c>
      <c r="H11" t="s">
        <v>114</v>
      </c>
      <c r="I11">
        <v>2020</v>
      </c>
      <c r="J11">
        <v>7</v>
      </c>
    </row>
    <row r="12" spans="2:10" x14ac:dyDescent="0.25">
      <c r="B12" t="s">
        <v>19</v>
      </c>
      <c r="C12">
        <v>2001</v>
      </c>
      <c r="D12" t="s">
        <v>12</v>
      </c>
      <c r="E12" t="s">
        <v>20</v>
      </c>
      <c r="F12" t="s">
        <v>6</v>
      </c>
      <c r="G12" t="s">
        <v>131</v>
      </c>
      <c r="H12" t="s">
        <v>114</v>
      </c>
      <c r="I12">
        <v>2020</v>
      </c>
      <c r="J12">
        <v>8</v>
      </c>
    </row>
    <row r="13" spans="2:10" x14ac:dyDescent="0.25">
      <c r="B13" t="s">
        <v>40</v>
      </c>
      <c r="C13">
        <v>2002</v>
      </c>
      <c r="D13" t="s">
        <v>1</v>
      </c>
      <c r="E13" t="s">
        <v>8</v>
      </c>
      <c r="F13" t="s">
        <v>3</v>
      </c>
      <c r="G13" t="s">
        <v>131</v>
      </c>
      <c r="H13" t="s">
        <v>114</v>
      </c>
      <c r="I13">
        <v>2020</v>
      </c>
      <c r="J13">
        <v>10</v>
      </c>
    </row>
    <row r="14" spans="2:10" x14ac:dyDescent="0.25">
      <c r="B14" t="s">
        <v>17</v>
      </c>
      <c r="C14">
        <v>2003</v>
      </c>
      <c r="D14" t="s">
        <v>1</v>
      </c>
      <c r="E14" t="s">
        <v>18</v>
      </c>
      <c r="F14" t="s">
        <v>3</v>
      </c>
      <c r="G14" t="s">
        <v>131</v>
      </c>
      <c r="H14" t="s">
        <v>114</v>
      </c>
      <c r="I14">
        <v>2020</v>
      </c>
      <c r="J14">
        <v>11</v>
      </c>
    </row>
    <row r="15" spans="2:10" x14ac:dyDescent="0.25">
      <c r="B15" t="s">
        <v>29</v>
      </c>
      <c r="C15">
        <v>1999</v>
      </c>
      <c r="D15" t="s">
        <v>1</v>
      </c>
      <c r="E15" t="s">
        <v>30</v>
      </c>
      <c r="F15" t="s">
        <v>16</v>
      </c>
      <c r="G15" t="s">
        <v>131</v>
      </c>
      <c r="H15" t="s">
        <v>114</v>
      </c>
      <c r="I15">
        <v>2020</v>
      </c>
      <c r="J15">
        <v>14</v>
      </c>
    </row>
    <row r="16" spans="2:10" x14ac:dyDescent="0.25">
      <c r="B16" t="s">
        <v>7</v>
      </c>
      <c r="C16">
        <v>2003</v>
      </c>
      <c r="D16" t="s">
        <v>1</v>
      </c>
      <c r="E16" t="s">
        <v>8</v>
      </c>
      <c r="F16" t="s">
        <v>3</v>
      </c>
      <c r="G16" t="s">
        <v>131</v>
      </c>
      <c r="H16" t="s">
        <v>114</v>
      </c>
      <c r="I16">
        <v>2020</v>
      </c>
      <c r="J16">
        <v>15</v>
      </c>
    </row>
    <row r="17" spans="2:10" x14ac:dyDescent="0.25">
      <c r="B17" t="s">
        <v>27</v>
      </c>
      <c r="C17">
        <v>2001</v>
      </c>
      <c r="D17" t="s">
        <v>1</v>
      </c>
      <c r="E17" t="s">
        <v>28</v>
      </c>
      <c r="F17" t="s">
        <v>6</v>
      </c>
      <c r="G17" t="s">
        <v>131</v>
      </c>
      <c r="H17" t="s">
        <v>114</v>
      </c>
      <c r="I17">
        <v>2020</v>
      </c>
      <c r="J17">
        <v>16</v>
      </c>
    </row>
    <row r="18" spans="2:10" x14ac:dyDescent="0.25">
      <c r="B18" t="s">
        <v>33</v>
      </c>
      <c r="C18">
        <v>1998</v>
      </c>
      <c r="D18" t="s">
        <v>1</v>
      </c>
      <c r="E18" t="s">
        <v>13</v>
      </c>
      <c r="F18" t="s">
        <v>6</v>
      </c>
      <c r="G18" t="s">
        <v>131</v>
      </c>
      <c r="H18" t="s">
        <v>114</v>
      </c>
      <c r="I18">
        <v>2020</v>
      </c>
      <c r="J18">
        <v>17</v>
      </c>
    </row>
    <row r="19" spans="2:10" x14ac:dyDescent="0.25">
      <c r="B19" t="s">
        <v>25</v>
      </c>
      <c r="C19">
        <v>2000</v>
      </c>
      <c r="D19" t="s">
        <v>1</v>
      </c>
      <c r="E19" t="s">
        <v>26</v>
      </c>
      <c r="F19" t="s">
        <v>16</v>
      </c>
      <c r="G19" t="s">
        <v>131</v>
      </c>
      <c r="H19" t="s">
        <v>114</v>
      </c>
      <c r="I19">
        <v>2020</v>
      </c>
      <c r="J19">
        <v>18</v>
      </c>
    </row>
    <row r="20" spans="2:10" x14ac:dyDescent="0.25">
      <c r="B20" t="s">
        <v>36</v>
      </c>
      <c r="C20">
        <v>2004</v>
      </c>
      <c r="D20" t="s">
        <v>1</v>
      </c>
      <c r="E20" t="s">
        <v>37</v>
      </c>
      <c r="F20" t="s">
        <v>6</v>
      </c>
      <c r="G20" t="s">
        <v>131</v>
      </c>
      <c r="H20" t="s">
        <v>114</v>
      </c>
      <c r="I20">
        <v>2020</v>
      </c>
      <c r="J20">
        <v>19</v>
      </c>
    </row>
    <row r="21" spans="2:10" x14ac:dyDescent="0.25">
      <c r="B21" t="s">
        <v>23</v>
      </c>
      <c r="C21">
        <v>2002</v>
      </c>
      <c r="D21" t="s">
        <v>1</v>
      </c>
      <c r="E21" t="s">
        <v>24</v>
      </c>
      <c r="F21" t="s">
        <v>6</v>
      </c>
      <c r="G21" t="s">
        <v>131</v>
      </c>
      <c r="H21" t="s">
        <v>114</v>
      </c>
      <c r="I21">
        <v>2020</v>
      </c>
      <c r="J21">
        <v>20</v>
      </c>
    </row>
    <row r="22" spans="2:10" x14ac:dyDescent="0.25">
      <c r="B22" t="s">
        <v>61</v>
      </c>
      <c r="C22">
        <v>1999</v>
      </c>
      <c r="D22" t="s">
        <v>1</v>
      </c>
      <c r="E22" t="s">
        <v>32</v>
      </c>
      <c r="F22" t="s">
        <v>16</v>
      </c>
      <c r="G22" t="s">
        <v>131</v>
      </c>
      <c r="H22" t="s">
        <v>114</v>
      </c>
      <c r="I22">
        <v>2020</v>
      </c>
      <c r="J22">
        <v>21</v>
      </c>
    </row>
    <row r="23" spans="2:10" x14ac:dyDescent="0.25">
      <c r="B23" t="s">
        <v>31</v>
      </c>
      <c r="C23">
        <v>1998</v>
      </c>
      <c r="D23" t="s">
        <v>1</v>
      </c>
      <c r="E23" t="s">
        <v>32</v>
      </c>
      <c r="F23" t="s">
        <v>16</v>
      </c>
      <c r="G23" t="s">
        <v>131</v>
      </c>
      <c r="H23" t="s">
        <v>114</v>
      </c>
      <c r="I23">
        <v>2020</v>
      </c>
      <c r="J23">
        <v>22</v>
      </c>
    </row>
    <row r="24" spans="2:10" x14ac:dyDescent="0.25">
      <c r="B24" t="s">
        <v>38</v>
      </c>
      <c r="C24">
        <v>2000</v>
      </c>
      <c r="D24" t="s">
        <v>1</v>
      </c>
      <c r="E24" t="s">
        <v>39</v>
      </c>
      <c r="F24" t="s">
        <v>6</v>
      </c>
      <c r="G24" t="s">
        <v>131</v>
      </c>
      <c r="H24" t="s">
        <v>114</v>
      </c>
      <c r="I24">
        <v>2020</v>
      </c>
      <c r="J24">
        <v>23</v>
      </c>
    </row>
    <row r="25" spans="2:10" x14ac:dyDescent="0.25">
      <c r="B25" t="s">
        <v>41</v>
      </c>
      <c r="C25">
        <v>1999</v>
      </c>
      <c r="D25" t="s">
        <v>1</v>
      </c>
      <c r="E25" t="s">
        <v>42</v>
      </c>
      <c r="F25" t="s">
        <v>16</v>
      </c>
      <c r="G25" t="s">
        <v>131</v>
      </c>
      <c r="H25" t="s">
        <v>114</v>
      </c>
      <c r="I25">
        <v>2020</v>
      </c>
      <c r="J25">
        <v>26</v>
      </c>
    </row>
    <row r="26" spans="2:10" x14ac:dyDescent="0.25">
      <c r="B26" t="s">
        <v>34</v>
      </c>
      <c r="C26">
        <v>1999</v>
      </c>
      <c r="D26" t="s">
        <v>1</v>
      </c>
      <c r="E26" t="s">
        <v>35</v>
      </c>
      <c r="F26" t="s">
        <v>6</v>
      </c>
      <c r="G26" t="s">
        <v>131</v>
      </c>
      <c r="H26" t="s">
        <v>114</v>
      </c>
      <c r="I26">
        <v>2020</v>
      </c>
      <c r="J26">
        <v>27</v>
      </c>
    </row>
    <row r="27" spans="2:10" x14ac:dyDescent="0.25">
      <c r="B27" t="s">
        <v>44</v>
      </c>
      <c r="C27">
        <v>1999</v>
      </c>
      <c r="D27" t="s">
        <v>1</v>
      </c>
      <c r="E27" t="s">
        <v>15</v>
      </c>
      <c r="F27" t="s">
        <v>16</v>
      </c>
      <c r="G27" t="s">
        <v>131</v>
      </c>
      <c r="H27" t="s">
        <v>114</v>
      </c>
      <c r="I27">
        <v>2020</v>
      </c>
      <c r="J27">
        <v>28</v>
      </c>
    </row>
    <row r="28" spans="2:10" x14ac:dyDescent="0.25">
      <c r="B28" t="s">
        <v>49</v>
      </c>
      <c r="C28">
        <v>2002</v>
      </c>
      <c r="D28" t="s">
        <v>1</v>
      </c>
      <c r="E28" t="s">
        <v>50</v>
      </c>
      <c r="F28" t="s">
        <v>6</v>
      </c>
      <c r="G28" t="s">
        <v>131</v>
      </c>
      <c r="H28" t="s">
        <v>114</v>
      </c>
      <c r="I28">
        <v>2020</v>
      </c>
      <c r="J28">
        <v>29</v>
      </c>
    </row>
    <row r="29" spans="2:10" x14ac:dyDescent="0.25">
      <c r="B29" t="s">
        <v>54</v>
      </c>
      <c r="C29">
        <v>2002</v>
      </c>
      <c r="D29" t="s">
        <v>12</v>
      </c>
      <c r="E29" t="s">
        <v>55</v>
      </c>
      <c r="F29" t="s">
        <v>3</v>
      </c>
      <c r="G29" t="s">
        <v>131</v>
      </c>
      <c r="H29" t="s">
        <v>114</v>
      </c>
      <c r="I29">
        <v>2020</v>
      </c>
      <c r="J29">
        <v>30</v>
      </c>
    </row>
    <row r="30" spans="2:10" x14ac:dyDescent="0.25">
      <c r="B30" t="s">
        <v>43</v>
      </c>
      <c r="C30">
        <v>2002</v>
      </c>
      <c r="D30" t="s">
        <v>1</v>
      </c>
      <c r="E30" t="s">
        <v>15</v>
      </c>
      <c r="F30" t="s">
        <v>16</v>
      </c>
      <c r="G30" t="s">
        <v>131</v>
      </c>
      <c r="H30" t="s">
        <v>114</v>
      </c>
      <c r="I30">
        <v>2020</v>
      </c>
      <c r="J30">
        <v>31</v>
      </c>
    </row>
    <row r="31" spans="2:10" x14ac:dyDescent="0.25">
      <c r="B31" t="s">
        <v>72</v>
      </c>
      <c r="C31">
        <v>2002</v>
      </c>
      <c r="D31" t="s">
        <v>1</v>
      </c>
      <c r="E31" t="s">
        <v>67</v>
      </c>
      <c r="F31" t="s">
        <v>6</v>
      </c>
      <c r="G31" t="s">
        <v>131</v>
      </c>
      <c r="H31" t="s">
        <v>114</v>
      </c>
      <c r="I31">
        <v>2020</v>
      </c>
      <c r="J31">
        <v>32</v>
      </c>
    </row>
    <row r="32" spans="2:10" x14ac:dyDescent="0.25">
      <c r="B32" t="s">
        <v>73</v>
      </c>
      <c r="C32">
        <v>2001</v>
      </c>
      <c r="D32" t="s">
        <v>12</v>
      </c>
      <c r="E32" t="s">
        <v>18</v>
      </c>
      <c r="F32" t="s">
        <v>3</v>
      </c>
      <c r="G32" t="s">
        <v>131</v>
      </c>
      <c r="H32" t="s">
        <v>114</v>
      </c>
      <c r="I32">
        <v>2020</v>
      </c>
      <c r="J32">
        <v>33</v>
      </c>
    </row>
    <row r="33" spans="2:10" x14ac:dyDescent="0.25">
      <c r="B33" t="s">
        <v>46</v>
      </c>
      <c r="C33">
        <v>1999</v>
      </c>
      <c r="D33" t="s">
        <v>1</v>
      </c>
      <c r="E33" t="s">
        <v>5</v>
      </c>
      <c r="F33" t="s">
        <v>6</v>
      </c>
      <c r="G33" t="s">
        <v>131</v>
      </c>
      <c r="H33" t="s">
        <v>114</v>
      </c>
      <c r="I33">
        <v>2020</v>
      </c>
      <c r="J33">
        <v>34</v>
      </c>
    </row>
    <row r="34" spans="2:10" x14ac:dyDescent="0.25">
      <c r="B34" t="s">
        <v>52</v>
      </c>
      <c r="C34">
        <v>2001</v>
      </c>
      <c r="D34" t="s">
        <v>1</v>
      </c>
      <c r="E34" t="s">
        <v>53</v>
      </c>
      <c r="F34" t="s">
        <v>3</v>
      </c>
      <c r="G34" t="s">
        <v>131</v>
      </c>
      <c r="H34" t="s">
        <v>114</v>
      </c>
      <c r="I34">
        <v>2020</v>
      </c>
      <c r="J34">
        <v>35</v>
      </c>
    </row>
    <row r="35" spans="2:10" x14ac:dyDescent="0.25">
      <c r="B35" t="s">
        <v>51</v>
      </c>
      <c r="C35">
        <v>2000</v>
      </c>
      <c r="D35" t="s">
        <v>1</v>
      </c>
      <c r="E35" t="s">
        <v>8</v>
      </c>
      <c r="F35" t="s">
        <v>3</v>
      </c>
      <c r="G35" t="s">
        <v>131</v>
      </c>
      <c r="H35" t="s">
        <v>114</v>
      </c>
      <c r="I35">
        <v>2020</v>
      </c>
      <c r="J35">
        <v>36</v>
      </c>
    </row>
    <row r="36" spans="2:10" x14ac:dyDescent="0.25">
      <c r="B36" t="s">
        <v>80</v>
      </c>
      <c r="C36">
        <v>2000</v>
      </c>
      <c r="D36" t="s">
        <v>1</v>
      </c>
      <c r="E36" t="s">
        <v>10</v>
      </c>
      <c r="F36" t="s">
        <v>6</v>
      </c>
      <c r="G36" t="s">
        <v>131</v>
      </c>
      <c r="H36" t="s">
        <v>114</v>
      </c>
      <c r="I36">
        <v>2020</v>
      </c>
      <c r="J36">
        <v>37</v>
      </c>
    </row>
    <row r="37" spans="2:10" x14ac:dyDescent="0.25">
      <c r="B37" t="s">
        <v>17</v>
      </c>
      <c r="C37">
        <v>2003</v>
      </c>
      <c r="D37" t="s">
        <v>1</v>
      </c>
      <c r="E37" t="s">
        <v>18</v>
      </c>
      <c r="F37" t="s">
        <v>3</v>
      </c>
      <c r="G37" t="s">
        <v>132</v>
      </c>
      <c r="H37" t="s">
        <v>114</v>
      </c>
      <c r="I37">
        <v>2020</v>
      </c>
      <c r="J37">
        <v>5</v>
      </c>
    </row>
    <row r="38" spans="2:10" x14ac:dyDescent="0.25">
      <c r="B38" t="s">
        <v>25</v>
      </c>
      <c r="C38">
        <v>2000</v>
      </c>
      <c r="D38" t="s">
        <v>1</v>
      </c>
      <c r="E38" t="s">
        <v>26</v>
      </c>
      <c r="F38" t="s">
        <v>16</v>
      </c>
      <c r="G38" t="s">
        <v>132</v>
      </c>
      <c r="H38" t="s">
        <v>114</v>
      </c>
      <c r="I38">
        <v>2020</v>
      </c>
      <c r="J38">
        <v>8</v>
      </c>
    </row>
    <row r="39" spans="2:10" x14ac:dyDescent="0.25">
      <c r="B39" t="s">
        <v>29</v>
      </c>
      <c r="C39">
        <v>1999</v>
      </c>
      <c r="D39" t="s">
        <v>1</v>
      </c>
      <c r="E39" t="s">
        <v>30</v>
      </c>
      <c r="F39" t="s">
        <v>16</v>
      </c>
      <c r="G39" t="s">
        <v>132</v>
      </c>
      <c r="H39" t="s">
        <v>114</v>
      </c>
      <c r="I39">
        <v>2020</v>
      </c>
      <c r="J39">
        <v>12</v>
      </c>
    </row>
    <row r="40" spans="2:10" x14ac:dyDescent="0.25">
      <c r="B40" t="s">
        <v>41</v>
      </c>
      <c r="C40">
        <v>1999</v>
      </c>
      <c r="D40" t="s">
        <v>1</v>
      </c>
      <c r="E40" t="s">
        <v>42</v>
      </c>
      <c r="F40" t="s">
        <v>16</v>
      </c>
      <c r="G40" t="s">
        <v>132</v>
      </c>
      <c r="H40" t="s">
        <v>114</v>
      </c>
      <c r="I40">
        <v>2020</v>
      </c>
      <c r="J40">
        <v>17</v>
      </c>
    </row>
    <row r="41" spans="2:10" x14ac:dyDescent="0.25">
      <c r="B41" t="s">
        <v>68</v>
      </c>
      <c r="C41">
        <v>2000</v>
      </c>
      <c r="D41" t="s">
        <v>1</v>
      </c>
      <c r="E41" t="s">
        <v>30</v>
      </c>
      <c r="F41" t="s">
        <v>16</v>
      </c>
      <c r="G41" t="s">
        <v>132</v>
      </c>
      <c r="H41" t="s">
        <v>114</v>
      </c>
      <c r="I41">
        <v>2020</v>
      </c>
      <c r="J41">
        <v>18</v>
      </c>
    </row>
    <row r="42" spans="2:10" x14ac:dyDescent="0.25">
      <c r="B42" t="s">
        <v>4</v>
      </c>
      <c r="C42">
        <v>1999</v>
      </c>
      <c r="D42" t="s">
        <v>1</v>
      </c>
      <c r="E42" t="s">
        <v>5</v>
      </c>
      <c r="F42" t="s">
        <v>6</v>
      </c>
      <c r="G42" t="s">
        <v>133</v>
      </c>
      <c r="H42" t="s">
        <v>114</v>
      </c>
      <c r="I42">
        <v>2020</v>
      </c>
      <c r="J42">
        <v>6</v>
      </c>
    </row>
    <row r="43" spans="2:10" x14ac:dyDescent="0.25">
      <c r="B43" t="s">
        <v>46</v>
      </c>
      <c r="C43">
        <v>1999</v>
      </c>
      <c r="D43" t="s">
        <v>1</v>
      </c>
      <c r="E43" t="s">
        <v>5</v>
      </c>
      <c r="F43" t="s">
        <v>6</v>
      </c>
      <c r="G43" t="s">
        <v>152</v>
      </c>
      <c r="H43" t="s">
        <v>114</v>
      </c>
      <c r="I43">
        <v>2020</v>
      </c>
      <c r="J43">
        <v>1</v>
      </c>
    </row>
    <row r="44" spans="2:10" x14ac:dyDescent="0.25">
      <c r="B44" t="s">
        <v>56</v>
      </c>
      <c r="C44">
        <v>1997</v>
      </c>
      <c r="D44" t="s">
        <v>1</v>
      </c>
      <c r="E44" t="s">
        <v>57</v>
      </c>
      <c r="F44" t="s">
        <v>16</v>
      </c>
      <c r="G44" t="s">
        <v>153</v>
      </c>
      <c r="H44" t="s">
        <v>114</v>
      </c>
      <c r="I44">
        <v>2020</v>
      </c>
      <c r="J44">
        <v>6</v>
      </c>
    </row>
    <row r="45" spans="2:10" x14ac:dyDescent="0.25">
      <c r="B45" t="s">
        <v>34</v>
      </c>
      <c r="C45">
        <v>1999</v>
      </c>
      <c r="D45" t="s">
        <v>1</v>
      </c>
      <c r="E45" t="s">
        <v>35</v>
      </c>
      <c r="F45" t="s">
        <v>6</v>
      </c>
      <c r="G45" t="s">
        <v>154</v>
      </c>
      <c r="H45" t="s">
        <v>114</v>
      </c>
      <c r="I45">
        <v>2020</v>
      </c>
      <c r="J45">
        <v>2</v>
      </c>
    </row>
    <row r="46" spans="2:10" x14ac:dyDescent="0.25">
      <c r="B46" t="s">
        <v>62</v>
      </c>
      <c r="C46">
        <v>2001</v>
      </c>
      <c r="D46" t="s">
        <v>1</v>
      </c>
      <c r="E46" t="s">
        <v>63</v>
      </c>
      <c r="F46" t="s">
        <v>16</v>
      </c>
      <c r="G46" t="s">
        <v>155</v>
      </c>
      <c r="H46" t="s">
        <v>114</v>
      </c>
      <c r="I46">
        <v>2020</v>
      </c>
      <c r="J46">
        <v>3</v>
      </c>
    </row>
    <row r="47" spans="2:10" x14ac:dyDescent="0.25">
      <c r="B47" t="s">
        <v>27</v>
      </c>
      <c r="C47">
        <v>2001</v>
      </c>
      <c r="D47" t="s">
        <v>1</v>
      </c>
      <c r="E47" t="s">
        <v>28</v>
      </c>
      <c r="F47" t="s">
        <v>6</v>
      </c>
      <c r="G47" t="s">
        <v>156</v>
      </c>
      <c r="H47" t="s">
        <v>114</v>
      </c>
      <c r="I47">
        <v>2020</v>
      </c>
      <c r="J47">
        <v>7</v>
      </c>
    </row>
    <row r="48" spans="2:10" x14ac:dyDescent="0.25">
      <c r="B48" t="s">
        <v>23</v>
      </c>
      <c r="C48">
        <v>2002</v>
      </c>
      <c r="D48" t="s">
        <v>1</v>
      </c>
      <c r="E48" t="s">
        <v>24</v>
      </c>
      <c r="F48" t="s">
        <v>6</v>
      </c>
      <c r="G48" t="s">
        <v>156</v>
      </c>
      <c r="H48" t="s">
        <v>114</v>
      </c>
      <c r="I48">
        <v>2020</v>
      </c>
      <c r="J48">
        <v>11</v>
      </c>
    </row>
    <row r="49" spans="2:10" x14ac:dyDescent="0.25">
      <c r="B49" t="s">
        <v>45</v>
      </c>
      <c r="C49">
        <v>1998</v>
      </c>
      <c r="D49" t="s">
        <v>1</v>
      </c>
      <c r="E49" t="s">
        <v>22</v>
      </c>
      <c r="F49" t="s">
        <v>16</v>
      </c>
      <c r="G49" t="s">
        <v>134</v>
      </c>
      <c r="H49" t="s">
        <v>114</v>
      </c>
      <c r="I49">
        <v>2020</v>
      </c>
      <c r="J49">
        <v>15</v>
      </c>
    </row>
    <row r="50" spans="2:10" x14ac:dyDescent="0.25">
      <c r="B50" t="s">
        <v>21</v>
      </c>
      <c r="C50">
        <v>2004</v>
      </c>
      <c r="D50" t="s">
        <v>12</v>
      </c>
      <c r="E50" t="s">
        <v>22</v>
      </c>
      <c r="F50" t="s">
        <v>16</v>
      </c>
      <c r="G50" t="s">
        <v>135</v>
      </c>
      <c r="H50" t="s">
        <v>114</v>
      </c>
      <c r="I50">
        <v>2020</v>
      </c>
      <c r="J50">
        <v>9</v>
      </c>
    </row>
    <row r="51" spans="2:10" x14ac:dyDescent="0.25">
      <c r="B51" t="s">
        <v>31</v>
      </c>
      <c r="C51">
        <v>1998</v>
      </c>
      <c r="D51" t="s">
        <v>1</v>
      </c>
      <c r="E51" t="s">
        <v>32</v>
      </c>
      <c r="F51" t="s">
        <v>16</v>
      </c>
      <c r="G51" t="s">
        <v>136</v>
      </c>
      <c r="H51" t="s">
        <v>114</v>
      </c>
      <c r="I51">
        <v>2020</v>
      </c>
      <c r="J51">
        <v>4</v>
      </c>
    </row>
    <row r="52" spans="2:10" x14ac:dyDescent="0.25">
      <c r="B52" t="s">
        <v>66</v>
      </c>
      <c r="C52">
        <v>1997</v>
      </c>
      <c r="D52" t="s">
        <v>1</v>
      </c>
      <c r="E52" t="s">
        <v>67</v>
      </c>
      <c r="F52" t="s">
        <v>6</v>
      </c>
      <c r="G52" t="s">
        <v>137</v>
      </c>
      <c r="H52" t="s">
        <v>114</v>
      </c>
      <c r="I52">
        <v>2020</v>
      </c>
      <c r="J52">
        <v>15</v>
      </c>
    </row>
    <row r="53" spans="2:10" x14ac:dyDescent="0.25">
      <c r="B53" t="s">
        <v>23</v>
      </c>
      <c r="C53">
        <v>2002</v>
      </c>
      <c r="D53" t="s">
        <v>1</v>
      </c>
      <c r="E53" t="s">
        <v>24</v>
      </c>
      <c r="F53" t="s">
        <v>6</v>
      </c>
      <c r="G53" t="s">
        <v>137</v>
      </c>
      <c r="H53" t="s">
        <v>114</v>
      </c>
      <c r="I53">
        <v>2020</v>
      </c>
      <c r="J53">
        <v>16</v>
      </c>
    </row>
    <row r="54" spans="2:10" x14ac:dyDescent="0.25">
      <c r="B54" t="s">
        <v>19</v>
      </c>
      <c r="C54">
        <v>2001</v>
      </c>
      <c r="D54" t="s">
        <v>12</v>
      </c>
      <c r="E54" t="s">
        <v>20</v>
      </c>
      <c r="F54" t="s">
        <v>6</v>
      </c>
      <c r="G54" t="s">
        <v>123</v>
      </c>
      <c r="H54" t="s">
        <v>114</v>
      </c>
      <c r="I54">
        <v>2020</v>
      </c>
      <c r="J54">
        <v>12</v>
      </c>
    </row>
    <row r="55" spans="2:10" x14ac:dyDescent="0.25">
      <c r="B55" t="s">
        <v>47</v>
      </c>
      <c r="C55">
        <v>1999</v>
      </c>
      <c r="D55" t="s">
        <v>1</v>
      </c>
      <c r="E55" t="s">
        <v>48</v>
      </c>
      <c r="F55" t="s">
        <v>6</v>
      </c>
      <c r="G55" t="s">
        <v>124</v>
      </c>
      <c r="H55" t="s">
        <v>114</v>
      </c>
      <c r="I55">
        <v>2020</v>
      </c>
      <c r="J55">
        <v>17</v>
      </c>
    </row>
    <row r="56" spans="2:10" x14ac:dyDescent="0.25">
      <c r="B56" t="s">
        <v>38</v>
      </c>
      <c r="C56">
        <v>2000</v>
      </c>
      <c r="D56" t="s">
        <v>1</v>
      </c>
      <c r="E56" t="s">
        <v>39</v>
      </c>
      <c r="F56" t="s">
        <v>6</v>
      </c>
      <c r="G56" t="s">
        <v>125</v>
      </c>
      <c r="H56" t="s">
        <v>114</v>
      </c>
      <c r="I56">
        <v>2020</v>
      </c>
      <c r="J56">
        <v>17</v>
      </c>
    </row>
    <row r="57" spans="2:10" x14ac:dyDescent="0.25">
      <c r="B57" t="s">
        <v>0</v>
      </c>
      <c r="C57">
        <v>1997</v>
      </c>
      <c r="D57" t="s">
        <v>1</v>
      </c>
      <c r="E57" t="s">
        <v>2</v>
      </c>
      <c r="F57" t="s">
        <v>3</v>
      </c>
      <c r="G57" t="s">
        <v>126</v>
      </c>
      <c r="H57" t="s">
        <v>114</v>
      </c>
      <c r="I57">
        <v>2020</v>
      </c>
      <c r="J57">
        <v>7</v>
      </c>
    </row>
    <row r="58" spans="2:10" x14ac:dyDescent="0.25">
      <c r="B58" t="s">
        <v>21</v>
      </c>
      <c r="C58">
        <v>2004</v>
      </c>
      <c r="D58" t="s">
        <v>12</v>
      </c>
      <c r="E58" t="s">
        <v>22</v>
      </c>
      <c r="F58" t="s">
        <v>16</v>
      </c>
      <c r="G58" t="s">
        <v>127</v>
      </c>
      <c r="H58" t="s">
        <v>114</v>
      </c>
      <c r="I58">
        <v>2020</v>
      </c>
      <c r="J58">
        <v>20</v>
      </c>
    </row>
    <row r="59" spans="2:10" x14ac:dyDescent="0.25">
      <c r="B59" t="s">
        <v>25</v>
      </c>
      <c r="G59" s="10" t="s">
        <v>173</v>
      </c>
      <c r="H59" s="10"/>
      <c r="I59" s="10"/>
      <c r="J59" s="13">
        <v>1</v>
      </c>
    </row>
    <row r="60" spans="2:10" x14ac:dyDescent="0.25">
      <c r="B60" t="s">
        <v>40</v>
      </c>
      <c r="G60" s="10" t="s">
        <v>173</v>
      </c>
      <c r="H60" s="10"/>
      <c r="I60" s="10"/>
      <c r="J60" s="13">
        <v>1</v>
      </c>
    </row>
    <row r="61" spans="2:10" x14ac:dyDescent="0.25">
      <c r="B61" t="s">
        <v>29</v>
      </c>
      <c r="G61" s="10" t="s">
        <v>173</v>
      </c>
      <c r="H61" s="10"/>
      <c r="I61" s="10"/>
      <c r="J61" s="13">
        <v>1</v>
      </c>
    </row>
    <row r="62" spans="2:10" x14ac:dyDescent="0.25">
      <c r="B62" t="s">
        <v>11</v>
      </c>
      <c r="G62" s="10" t="s">
        <v>173</v>
      </c>
      <c r="H62" s="10"/>
      <c r="I62" s="10"/>
      <c r="J62" s="13">
        <v>1</v>
      </c>
    </row>
    <row r="63" spans="2:10" x14ac:dyDescent="0.25">
      <c r="B63" t="s">
        <v>7</v>
      </c>
      <c r="G63" s="10" t="s">
        <v>173</v>
      </c>
      <c r="H63" s="10"/>
      <c r="I63" s="10"/>
      <c r="J63" s="13">
        <v>1</v>
      </c>
    </row>
    <row r="64" spans="2:10" x14ac:dyDescent="0.25">
      <c r="B64" t="s">
        <v>19</v>
      </c>
      <c r="G64" s="10" t="s">
        <v>173</v>
      </c>
      <c r="H64" s="10"/>
      <c r="I64" s="10"/>
      <c r="J64" s="13">
        <v>1</v>
      </c>
    </row>
    <row r="65" spans="2:10" x14ac:dyDescent="0.25">
      <c r="B65" t="s">
        <v>27</v>
      </c>
      <c r="G65" s="10" t="s">
        <v>173</v>
      </c>
      <c r="H65" s="10"/>
      <c r="I65" s="10"/>
      <c r="J65" s="13">
        <v>1</v>
      </c>
    </row>
    <row r="66" spans="2:10" x14ac:dyDescent="0.25">
      <c r="B66" t="s">
        <v>4</v>
      </c>
      <c r="G66" s="10" t="s">
        <v>173</v>
      </c>
      <c r="H66" s="10"/>
      <c r="I66" s="10"/>
      <c r="J66" s="13">
        <v>1</v>
      </c>
    </row>
    <row r="67" spans="2:10" x14ac:dyDescent="0.25">
      <c r="B67" t="s">
        <v>33</v>
      </c>
      <c r="G67" s="10" t="s">
        <v>173</v>
      </c>
      <c r="H67" s="10"/>
      <c r="I67" s="10"/>
      <c r="J67" s="13">
        <v>1</v>
      </c>
    </row>
    <row r="68" spans="2:10" x14ac:dyDescent="0.25">
      <c r="B68" t="s">
        <v>9</v>
      </c>
      <c r="G68" s="10" t="s">
        <v>173</v>
      </c>
      <c r="H68" s="10"/>
      <c r="I68" s="10"/>
      <c r="J68" s="13">
        <v>1</v>
      </c>
    </row>
    <row r="69" spans="2:10" x14ac:dyDescent="0.25">
      <c r="B69" t="s">
        <v>21</v>
      </c>
      <c r="G69" s="10" t="s">
        <v>173</v>
      </c>
      <c r="H69" s="10"/>
      <c r="I69" s="10"/>
      <c r="J69" s="13">
        <v>1</v>
      </c>
    </row>
    <row r="70" spans="2:10" x14ac:dyDescent="0.25">
      <c r="B70" t="s">
        <v>17</v>
      </c>
      <c r="G70" s="10" t="s">
        <v>173</v>
      </c>
      <c r="H70" s="10"/>
      <c r="I70" s="10"/>
      <c r="J70" s="13">
        <v>1</v>
      </c>
    </row>
    <row r="71" spans="2:10" x14ac:dyDescent="0.25">
      <c r="B71" t="s">
        <v>14</v>
      </c>
      <c r="G71" s="10" t="s">
        <v>173</v>
      </c>
      <c r="H71" s="10"/>
      <c r="I71" s="10"/>
      <c r="J71" s="13">
        <v>1</v>
      </c>
    </row>
    <row r="72" spans="2:10" x14ac:dyDescent="0.25">
      <c r="B72" t="s">
        <v>0</v>
      </c>
      <c r="G72" s="10" t="s">
        <v>173</v>
      </c>
      <c r="H72" s="10"/>
      <c r="I72" s="10"/>
      <c r="J72" s="13">
        <v>1</v>
      </c>
    </row>
    <row r="73" spans="2:10" x14ac:dyDescent="0.25">
      <c r="B73" t="s">
        <v>27</v>
      </c>
      <c r="G73" s="18" t="s">
        <v>174</v>
      </c>
      <c r="H73" s="19"/>
      <c r="I73" s="19"/>
      <c r="J73" s="13">
        <v>1</v>
      </c>
    </row>
    <row r="74" spans="2:10" x14ac:dyDescent="0.25">
      <c r="B74" t="s">
        <v>49</v>
      </c>
      <c r="G74" s="18" t="s">
        <v>174</v>
      </c>
      <c r="H74" s="19"/>
      <c r="I74" s="19"/>
      <c r="J74" s="13">
        <v>1</v>
      </c>
    </row>
    <row r="75" spans="2:10" x14ac:dyDescent="0.25">
      <c r="B75" t="s">
        <v>56</v>
      </c>
      <c r="G75" s="18" t="s">
        <v>174</v>
      </c>
      <c r="H75" s="19"/>
      <c r="I75" s="19"/>
      <c r="J75" s="13">
        <v>1</v>
      </c>
    </row>
    <row r="76" spans="2:10" x14ac:dyDescent="0.25">
      <c r="B76" t="s">
        <v>182</v>
      </c>
      <c r="G76" s="18" t="s">
        <v>174</v>
      </c>
      <c r="H76" s="19"/>
      <c r="I76" s="19"/>
      <c r="J76" s="13">
        <v>1</v>
      </c>
    </row>
    <row r="77" spans="2:10" x14ac:dyDescent="0.25">
      <c r="B77" t="s">
        <v>183</v>
      </c>
      <c r="G77" s="18" t="s">
        <v>174</v>
      </c>
      <c r="H77" s="19"/>
      <c r="I77" s="19"/>
      <c r="J77" s="13">
        <v>1</v>
      </c>
    </row>
    <row r="78" spans="2:10" x14ac:dyDescent="0.25">
      <c r="B78" t="s">
        <v>184</v>
      </c>
      <c r="G78" s="18" t="s">
        <v>174</v>
      </c>
      <c r="H78" s="19"/>
      <c r="I78" s="19"/>
      <c r="J78" s="13">
        <v>1</v>
      </c>
    </row>
    <row r="79" spans="2:10" x14ac:dyDescent="0.25">
      <c r="B79" t="s">
        <v>185</v>
      </c>
      <c r="G79" s="18" t="s">
        <v>174</v>
      </c>
      <c r="H79" s="19"/>
      <c r="I79" s="19"/>
      <c r="J79" s="13">
        <v>1</v>
      </c>
    </row>
    <row r="80" spans="2:10" x14ac:dyDescent="0.25">
      <c r="B80" t="s">
        <v>186</v>
      </c>
      <c r="G80" s="18" t="s">
        <v>174</v>
      </c>
      <c r="H80" s="19"/>
      <c r="I80" s="19"/>
      <c r="J80" s="13">
        <v>1</v>
      </c>
    </row>
    <row r="81" spans="2:10" x14ac:dyDescent="0.25">
      <c r="B81" t="s">
        <v>69</v>
      </c>
      <c r="G81" s="18" t="s">
        <v>174</v>
      </c>
      <c r="H81" s="19"/>
      <c r="I81" s="19"/>
      <c r="J81" s="13">
        <v>1</v>
      </c>
    </row>
    <row r="82" spans="2:10" x14ac:dyDescent="0.25">
      <c r="B82" t="s">
        <v>23</v>
      </c>
      <c r="G82" s="18" t="s">
        <v>174</v>
      </c>
      <c r="H82" s="19"/>
      <c r="I82" s="19"/>
      <c r="J82" s="13">
        <v>1</v>
      </c>
    </row>
    <row r="83" spans="2:10" x14ac:dyDescent="0.25">
      <c r="B83" t="s">
        <v>187</v>
      </c>
      <c r="G83" s="18" t="s">
        <v>174</v>
      </c>
      <c r="H83" s="19"/>
      <c r="I83" s="19"/>
      <c r="J83" s="13">
        <v>1</v>
      </c>
    </row>
    <row r="84" spans="2:10" x14ac:dyDescent="0.25">
      <c r="B84" t="s">
        <v>36</v>
      </c>
      <c r="G84" s="18" t="s">
        <v>174</v>
      </c>
      <c r="H84" s="19"/>
      <c r="I84" s="19"/>
      <c r="J84" s="13">
        <v>1</v>
      </c>
    </row>
    <row r="85" spans="2:10" x14ac:dyDescent="0.25">
      <c r="B85" t="s">
        <v>34</v>
      </c>
      <c r="G85" s="18" t="s">
        <v>174</v>
      </c>
      <c r="H85" s="19"/>
      <c r="I85" s="19"/>
      <c r="J85" s="13">
        <v>1</v>
      </c>
    </row>
    <row r="86" spans="2:10" x14ac:dyDescent="0.25">
      <c r="B86" t="s">
        <v>72</v>
      </c>
      <c r="G86" s="18" t="s">
        <v>174</v>
      </c>
      <c r="H86" s="19"/>
      <c r="I86" s="19"/>
      <c r="J86" s="13">
        <v>1</v>
      </c>
    </row>
    <row r="87" spans="2:10" x14ac:dyDescent="0.25">
      <c r="B87" t="s">
        <v>73</v>
      </c>
      <c r="G87" s="18" t="s">
        <v>174</v>
      </c>
      <c r="H87" s="19"/>
      <c r="I87" s="19"/>
      <c r="J87" s="13">
        <v>1</v>
      </c>
    </row>
    <row r="88" spans="2:10" x14ac:dyDescent="0.25">
      <c r="B88" t="s">
        <v>7</v>
      </c>
      <c r="G88" s="18" t="s">
        <v>174</v>
      </c>
      <c r="H88" s="19"/>
      <c r="I88" s="19"/>
      <c r="J88" s="13">
        <v>1</v>
      </c>
    </row>
    <row r="89" spans="2:10" x14ac:dyDescent="0.25">
      <c r="B89" t="s">
        <v>54</v>
      </c>
      <c r="G89" s="18" t="s">
        <v>174</v>
      </c>
      <c r="H89" s="19"/>
      <c r="I89" s="19"/>
      <c r="J89" s="13">
        <v>1</v>
      </c>
    </row>
    <row r="90" spans="2:10" x14ac:dyDescent="0.25">
      <c r="B90" t="s">
        <v>17</v>
      </c>
      <c r="G90" s="18" t="s">
        <v>174</v>
      </c>
      <c r="H90" s="19"/>
      <c r="I90" s="19"/>
      <c r="J90" s="13">
        <v>1</v>
      </c>
    </row>
    <row r="91" spans="2:10" x14ac:dyDescent="0.25">
      <c r="B91" t="s">
        <v>19</v>
      </c>
      <c r="G91" s="18" t="s">
        <v>174</v>
      </c>
      <c r="H91" s="19"/>
      <c r="I91" s="19"/>
      <c r="J91" s="13">
        <v>1</v>
      </c>
    </row>
    <row r="92" spans="2:10" x14ac:dyDescent="0.25">
      <c r="G92" s="18" t="s">
        <v>174</v>
      </c>
      <c r="H92" s="19"/>
      <c r="I92" s="19"/>
      <c r="J92" s="13">
        <v>1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topLeftCell="A22" workbookViewId="0">
      <selection activeCell="A83" sqref="A83:XFD98"/>
    </sheetView>
  </sheetViews>
  <sheetFormatPr defaultRowHeight="15" x14ac:dyDescent="0.25"/>
  <cols>
    <col min="2" max="2" width="18.42578125" bestFit="1" customWidth="1"/>
    <col min="7" max="7" width="31.140625" bestFit="1" customWidth="1"/>
  </cols>
  <sheetData>
    <row r="2" spans="2:10" x14ac:dyDescent="0.25">
      <c r="B2" t="s">
        <v>0</v>
      </c>
      <c r="C2">
        <v>1997</v>
      </c>
      <c r="D2" t="s">
        <v>1</v>
      </c>
      <c r="E2" t="s">
        <v>2</v>
      </c>
      <c r="F2" t="s">
        <v>3</v>
      </c>
      <c r="G2" t="s">
        <v>139</v>
      </c>
      <c r="H2" t="s">
        <v>114</v>
      </c>
      <c r="I2">
        <v>2021</v>
      </c>
      <c r="J2">
        <v>2</v>
      </c>
    </row>
    <row r="3" spans="2:10" x14ac:dyDescent="0.25">
      <c r="B3" t="s">
        <v>21</v>
      </c>
      <c r="C3">
        <v>2004</v>
      </c>
      <c r="D3" t="s">
        <v>12</v>
      </c>
      <c r="E3" t="s">
        <v>22</v>
      </c>
      <c r="F3" t="s">
        <v>16</v>
      </c>
      <c r="G3" t="s">
        <v>140</v>
      </c>
      <c r="H3" t="s">
        <v>114</v>
      </c>
      <c r="I3">
        <v>2021</v>
      </c>
      <c r="J3">
        <v>12</v>
      </c>
    </row>
    <row r="4" spans="2:10" x14ac:dyDescent="0.25">
      <c r="B4" t="s">
        <v>21</v>
      </c>
      <c r="C4">
        <v>2004</v>
      </c>
      <c r="D4" t="s">
        <v>12</v>
      </c>
      <c r="E4" t="s">
        <v>22</v>
      </c>
      <c r="F4" t="s">
        <v>16</v>
      </c>
      <c r="G4" t="s">
        <v>141</v>
      </c>
      <c r="H4" t="s">
        <v>114</v>
      </c>
      <c r="I4">
        <v>2021</v>
      </c>
      <c r="J4">
        <v>4</v>
      </c>
    </row>
    <row r="5" spans="2:10" x14ac:dyDescent="0.25">
      <c r="B5" t="s">
        <v>4</v>
      </c>
      <c r="C5">
        <v>1999</v>
      </c>
      <c r="D5" t="s">
        <v>1</v>
      </c>
      <c r="E5" t="s">
        <v>5</v>
      </c>
      <c r="F5" t="s">
        <v>6</v>
      </c>
      <c r="G5" t="s">
        <v>141</v>
      </c>
      <c r="H5" t="s">
        <v>114</v>
      </c>
      <c r="I5">
        <v>2021</v>
      </c>
      <c r="J5">
        <v>7</v>
      </c>
    </row>
    <row r="6" spans="2:10" x14ac:dyDescent="0.25">
      <c r="B6" t="s">
        <v>9</v>
      </c>
      <c r="C6">
        <v>2000</v>
      </c>
      <c r="D6" t="s">
        <v>1</v>
      </c>
      <c r="E6" t="s">
        <v>10</v>
      </c>
      <c r="F6" t="s">
        <v>6</v>
      </c>
      <c r="G6" t="s">
        <v>141</v>
      </c>
      <c r="H6" t="s">
        <v>114</v>
      </c>
      <c r="I6">
        <v>2021</v>
      </c>
      <c r="J6">
        <v>9</v>
      </c>
    </row>
    <row r="7" spans="2:10" x14ac:dyDescent="0.25">
      <c r="B7" t="s">
        <v>14</v>
      </c>
      <c r="C7">
        <v>1997</v>
      </c>
      <c r="D7" t="s">
        <v>1</v>
      </c>
      <c r="E7" t="s">
        <v>15</v>
      </c>
      <c r="F7" t="s">
        <v>16</v>
      </c>
      <c r="G7" t="s">
        <v>141</v>
      </c>
      <c r="H7" t="s">
        <v>114</v>
      </c>
      <c r="I7">
        <v>2021</v>
      </c>
      <c r="J7">
        <v>10</v>
      </c>
    </row>
    <row r="8" spans="2:10" x14ac:dyDescent="0.25">
      <c r="B8" t="s">
        <v>0</v>
      </c>
      <c r="C8">
        <v>1997</v>
      </c>
      <c r="D8" t="s">
        <v>1</v>
      </c>
      <c r="E8" t="s">
        <v>2</v>
      </c>
      <c r="F8" t="s">
        <v>3</v>
      </c>
      <c r="G8" t="s">
        <v>141</v>
      </c>
      <c r="H8" t="s">
        <v>114</v>
      </c>
      <c r="I8">
        <v>2021</v>
      </c>
      <c r="J8">
        <v>11</v>
      </c>
    </row>
    <row r="9" spans="2:10" x14ac:dyDescent="0.25">
      <c r="B9" t="s">
        <v>17</v>
      </c>
      <c r="C9">
        <v>2003</v>
      </c>
      <c r="D9" t="s">
        <v>1</v>
      </c>
      <c r="E9" t="s">
        <v>18</v>
      </c>
      <c r="F9" t="s">
        <v>3</v>
      </c>
      <c r="G9" t="s">
        <v>142</v>
      </c>
      <c r="H9" t="s">
        <v>114</v>
      </c>
      <c r="I9">
        <v>2021</v>
      </c>
      <c r="J9">
        <v>1</v>
      </c>
    </row>
    <row r="10" spans="2:10" x14ac:dyDescent="0.25">
      <c r="B10" t="s">
        <v>7</v>
      </c>
      <c r="C10">
        <v>2003</v>
      </c>
      <c r="D10" t="s">
        <v>1</v>
      </c>
      <c r="E10" t="s">
        <v>8</v>
      </c>
      <c r="F10" t="s">
        <v>3</v>
      </c>
      <c r="G10" t="s">
        <v>142</v>
      </c>
      <c r="H10" t="s">
        <v>114</v>
      </c>
      <c r="I10">
        <v>2021</v>
      </c>
      <c r="J10">
        <v>2</v>
      </c>
    </row>
    <row r="11" spans="2:10" x14ac:dyDescent="0.25">
      <c r="B11" t="s">
        <v>25</v>
      </c>
      <c r="C11">
        <v>2000</v>
      </c>
      <c r="D11" t="s">
        <v>1</v>
      </c>
      <c r="E11" t="s">
        <v>26</v>
      </c>
      <c r="F11" t="s">
        <v>16</v>
      </c>
      <c r="G11" t="s">
        <v>142</v>
      </c>
      <c r="H11" t="s">
        <v>114</v>
      </c>
      <c r="I11">
        <v>2021</v>
      </c>
      <c r="J11">
        <v>3</v>
      </c>
    </row>
    <row r="12" spans="2:10" x14ac:dyDescent="0.25">
      <c r="B12" t="s">
        <v>11</v>
      </c>
      <c r="C12">
        <v>1999</v>
      </c>
      <c r="D12" t="s">
        <v>12</v>
      </c>
      <c r="E12" t="s">
        <v>13</v>
      </c>
      <c r="F12" t="s">
        <v>6</v>
      </c>
      <c r="G12" t="s">
        <v>142</v>
      </c>
      <c r="H12" t="s">
        <v>114</v>
      </c>
      <c r="I12">
        <v>2021</v>
      </c>
      <c r="J12">
        <v>4</v>
      </c>
    </row>
    <row r="13" spans="2:10" x14ac:dyDescent="0.25">
      <c r="B13" t="s">
        <v>23</v>
      </c>
      <c r="C13">
        <v>2002</v>
      </c>
      <c r="D13" t="s">
        <v>1</v>
      </c>
      <c r="E13" t="s">
        <v>24</v>
      </c>
      <c r="F13" t="s">
        <v>6</v>
      </c>
      <c r="G13" t="s">
        <v>142</v>
      </c>
      <c r="H13" t="s">
        <v>114</v>
      </c>
      <c r="I13">
        <v>2021</v>
      </c>
      <c r="J13">
        <v>5</v>
      </c>
    </row>
    <row r="14" spans="2:10" x14ac:dyDescent="0.25">
      <c r="B14" t="s">
        <v>29</v>
      </c>
      <c r="C14">
        <v>1999</v>
      </c>
      <c r="D14" t="s">
        <v>1</v>
      </c>
      <c r="E14" t="s">
        <v>30</v>
      </c>
      <c r="F14" t="s">
        <v>16</v>
      </c>
      <c r="G14" t="s">
        <v>142</v>
      </c>
      <c r="H14" t="s">
        <v>114</v>
      </c>
      <c r="I14">
        <v>2021</v>
      </c>
      <c r="J14">
        <v>6</v>
      </c>
    </row>
    <row r="15" spans="2:10" x14ac:dyDescent="0.25">
      <c r="B15" t="s">
        <v>36</v>
      </c>
      <c r="C15">
        <v>2004</v>
      </c>
      <c r="D15" t="s">
        <v>1</v>
      </c>
      <c r="E15" t="s">
        <v>37</v>
      </c>
      <c r="F15" t="s">
        <v>6</v>
      </c>
      <c r="G15" t="s">
        <v>142</v>
      </c>
      <c r="H15" t="s">
        <v>114</v>
      </c>
      <c r="I15">
        <v>2021</v>
      </c>
      <c r="J15">
        <v>7</v>
      </c>
    </row>
    <row r="16" spans="2:10" x14ac:dyDescent="0.25">
      <c r="B16" t="s">
        <v>56</v>
      </c>
      <c r="C16">
        <v>1997</v>
      </c>
      <c r="D16" t="s">
        <v>1</v>
      </c>
      <c r="E16" t="s">
        <v>57</v>
      </c>
      <c r="F16" t="s">
        <v>16</v>
      </c>
      <c r="G16" t="s">
        <v>142</v>
      </c>
      <c r="H16" t="s">
        <v>114</v>
      </c>
      <c r="I16">
        <v>2021</v>
      </c>
      <c r="J16">
        <v>8</v>
      </c>
    </row>
    <row r="17" spans="2:10" x14ac:dyDescent="0.25">
      <c r="B17" t="s">
        <v>38</v>
      </c>
      <c r="C17">
        <v>2000</v>
      </c>
      <c r="D17" t="s">
        <v>1</v>
      </c>
      <c r="E17" t="s">
        <v>39</v>
      </c>
      <c r="F17" t="s">
        <v>6</v>
      </c>
      <c r="G17" t="s">
        <v>142</v>
      </c>
      <c r="H17" t="s">
        <v>114</v>
      </c>
      <c r="I17">
        <v>2021</v>
      </c>
      <c r="J17">
        <v>9</v>
      </c>
    </row>
    <row r="18" spans="2:10" x14ac:dyDescent="0.25">
      <c r="B18" t="s">
        <v>33</v>
      </c>
      <c r="C18">
        <v>1998</v>
      </c>
      <c r="D18" t="s">
        <v>1</v>
      </c>
      <c r="E18" t="s">
        <v>13</v>
      </c>
      <c r="F18" t="s">
        <v>6</v>
      </c>
      <c r="G18" t="s">
        <v>142</v>
      </c>
      <c r="H18" t="s">
        <v>114</v>
      </c>
      <c r="I18">
        <v>2021</v>
      </c>
      <c r="J18">
        <v>10</v>
      </c>
    </row>
    <row r="19" spans="2:10" x14ac:dyDescent="0.25">
      <c r="B19" t="s">
        <v>58</v>
      </c>
      <c r="C19">
        <v>2000</v>
      </c>
      <c r="D19" t="s">
        <v>1</v>
      </c>
      <c r="E19" t="s">
        <v>15</v>
      </c>
      <c r="F19" t="s">
        <v>16</v>
      </c>
      <c r="G19" t="s">
        <v>142</v>
      </c>
      <c r="H19" t="s">
        <v>114</v>
      </c>
      <c r="I19">
        <v>2021</v>
      </c>
      <c r="J19">
        <v>11</v>
      </c>
    </row>
    <row r="20" spans="2:10" x14ac:dyDescent="0.25">
      <c r="B20" t="s">
        <v>31</v>
      </c>
      <c r="C20">
        <v>1998</v>
      </c>
      <c r="D20" t="s">
        <v>1</v>
      </c>
      <c r="E20" t="s">
        <v>32</v>
      </c>
      <c r="F20" t="s">
        <v>16</v>
      </c>
      <c r="G20" t="s">
        <v>142</v>
      </c>
      <c r="H20" t="s">
        <v>114</v>
      </c>
      <c r="I20">
        <v>2021</v>
      </c>
      <c r="J20">
        <v>12</v>
      </c>
    </row>
    <row r="21" spans="2:10" x14ac:dyDescent="0.25">
      <c r="B21" t="s">
        <v>43</v>
      </c>
      <c r="C21">
        <v>2002</v>
      </c>
      <c r="D21" t="s">
        <v>1</v>
      </c>
      <c r="E21" t="s">
        <v>15</v>
      </c>
      <c r="F21" t="s">
        <v>16</v>
      </c>
      <c r="G21" t="s">
        <v>142</v>
      </c>
      <c r="H21" t="s">
        <v>114</v>
      </c>
      <c r="I21">
        <v>2021</v>
      </c>
      <c r="J21">
        <v>13</v>
      </c>
    </row>
    <row r="22" spans="2:10" x14ac:dyDescent="0.25">
      <c r="B22" t="s">
        <v>62</v>
      </c>
      <c r="C22">
        <v>2001</v>
      </c>
      <c r="D22" t="s">
        <v>1</v>
      </c>
      <c r="E22" t="s">
        <v>63</v>
      </c>
      <c r="F22" t="s">
        <v>16</v>
      </c>
      <c r="G22" t="s">
        <v>142</v>
      </c>
      <c r="H22" t="s">
        <v>114</v>
      </c>
      <c r="I22">
        <v>2021</v>
      </c>
      <c r="J22">
        <v>14</v>
      </c>
    </row>
    <row r="23" spans="2:10" x14ac:dyDescent="0.25">
      <c r="B23" t="s">
        <v>47</v>
      </c>
      <c r="C23">
        <v>1999</v>
      </c>
      <c r="D23" t="s">
        <v>1</v>
      </c>
      <c r="E23" t="s">
        <v>48</v>
      </c>
      <c r="F23" t="s">
        <v>6</v>
      </c>
      <c r="G23" t="s">
        <v>142</v>
      </c>
      <c r="H23" t="s">
        <v>114</v>
      </c>
      <c r="I23">
        <v>2021</v>
      </c>
      <c r="J23">
        <v>15</v>
      </c>
    </row>
    <row r="24" spans="2:10" x14ac:dyDescent="0.25">
      <c r="B24" t="s">
        <v>19</v>
      </c>
      <c r="C24">
        <v>2001</v>
      </c>
      <c r="D24" t="s">
        <v>12</v>
      </c>
      <c r="E24" t="s">
        <v>20</v>
      </c>
      <c r="F24" t="s">
        <v>6</v>
      </c>
      <c r="G24" t="s">
        <v>142</v>
      </c>
      <c r="H24" t="s">
        <v>114</v>
      </c>
      <c r="I24">
        <v>2021</v>
      </c>
      <c r="J24">
        <v>16</v>
      </c>
    </row>
    <row r="25" spans="2:10" x14ac:dyDescent="0.25">
      <c r="B25" t="s">
        <v>44</v>
      </c>
      <c r="C25">
        <v>1999</v>
      </c>
      <c r="D25" t="s">
        <v>1</v>
      </c>
      <c r="E25" t="s">
        <v>15</v>
      </c>
      <c r="F25" t="s">
        <v>16</v>
      </c>
      <c r="G25" t="s">
        <v>142</v>
      </c>
      <c r="H25" t="s">
        <v>114</v>
      </c>
      <c r="I25">
        <v>2021</v>
      </c>
      <c r="J25">
        <v>17</v>
      </c>
    </row>
    <row r="26" spans="2:10" x14ac:dyDescent="0.25">
      <c r="B26" t="s">
        <v>46</v>
      </c>
      <c r="C26">
        <v>1999</v>
      </c>
      <c r="D26" t="s">
        <v>1</v>
      </c>
      <c r="E26" t="s">
        <v>5</v>
      </c>
      <c r="F26" t="s">
        <v>6</v>
      </c>
      <c r="G26" t="s">
        <v>142</v>
      </c>
      <c r="H26" t="s">
        <v>114</v>
      </c>
      <c r="I26">
        <v>2021</v>
      </c>
      <c r="J26">
        <v>18</v>
      </c>
    </row>
    <row r="27" spans="2:10" x14ac:dyDescent="0.25">
      <c r="B27" t="s">
        <v>41</v>
      </c>
      <c r="C27">
        <v>1999</v>
      </c>
      <c r="D27" t="s">
        <v>1</v>
      </c>
      <c r="E27" t="s">
        <v>42</v>
      </c>
      <c r="F27" t="s">
        <v>16</v>
      </c>
      <c r="G27" t="s">
        <v>142</v>
      </c>
      <c r="H27" t="s">
        <v>114</v>
      </c>
      <c r="I27">
        <v>2021</v>
      </c>
      <c r="J27">
        <v>19</v>
      </c>
    </row>
    <row r="28" spans="2:10" x14ac:dyDescent="0.25">
      <c r="B28" t="s">
        <v>40</v>
      </c>
      <c r="C28">
        <v>2002</v>
      </c>
      <c r="D28" t="s">
        <v>1</v>
      </c>
      <c r="E28" t="s">
        <v>8</v>
      </c>
      <c r="F28" t="s">
        <v>3</v>
      </c>
      <c r="G28" t="s">
        <v>142</v>
      </c>
      <c r="H28" t="s">
        <v>114</v>
      </c>
      <c r="I28">
        <v>2021</v>
      </c>
      <c r="J28">
        <v>20</v>
      </c>
    </row>
    <row r="29" spans="2:10" x14ac:dyDescent="0.25">
      <c r="B29" t="s">
        <v>49</v>
      </c>
      <c r="C29">
        <v>2002</v>
      </c>
      <c r="D29" t="s">
        <v>1</v>
      </c>
      <c r="E29" t="s">
        <v>50</v>
      </c>
      <c r="F29" t="s">
        <v>6</v>
      </c>
      <c r="G29" t="s">
        <v>142</v>
      </c>
      <c r="H29" t="s">
        <v>114</v>
      </c>
      <c r="I29">
        <v>2021</v>
      </c>
      <c r="J29">
        <v>21</v>
      </c>
    </row>
    <row r="30" spans="2:10" x14ac:dyDescent="0.25">
      <c r="B30" t="s">
        <v>34</v>
      </c>
      <c r="C30">
        <v>1999</v>
      </c>
      <c r="D30" t="s">
        <v>1</v>
      </c>
      <c r="E30" t="s">
        <v>35</v>
      </c>
      <c r="F30" t="s">
        <v>6</v>
      </c>
      <c r="G30" t="s">
        <v>142</v>
      </c>
      <c r="H30" t="s">
        <v>114</v>
      </c>
      <c r="I30">
        <v>2021</v>
      </c>
      <c r="J30">
        <v>22</v>
      </c>
    </row>
    <row r="31" spans="2:10" x14ac:dyDescent="0.25">
      <c r="B31" t="s">
        <v>69</v>
      </c>
      <c r="C31">
        <v>2003</v>
      </c>
      <c r="D31" t="s">
        <v>1</v>
      </c>
      <c r="E31" t="s">
        <v>57</v>
      </c>
      <c r="F31" t="s">
        <v>16</v>
      </c>
      <c r="G31" t="s">
        <v>142</v>
      </c>
      <c r="H31" t="s">
        <v>114</v>
      </c>
      <c r="I31">
        <v>2021</v>
      </c>
      <c r="J31">
        <v>23</v>
      </c>
    </row>
    <row r="32" spans="2:10" x14ac:dyDescent="0.25">
      <c r="B32" t="s">
        <v>54</v>
      </c>
      <c r="C32">
        <v>2002</v>
      </c>
      <c r="D32" t="s">
        <v>12</v>
      </c>
      <c r="E32" t="s">
        <v>55</v>
      </c>
      <c r="F32" t="s">
        <v>3</v>
      </c>
      <c r="G32" t="s">
        <v>142</v>
      </c>
      <c r="H32" t="s">
        <v>114</v>
      </c>
      <c r="I32">
        <v>2021</v>
      </c>
      <c r="J32">
        <v>24</v>
      </c>
    </row>
    <row r="33" spans="2:10" x14ac:dyDescent="0.25">
      <c r="B33" t="s">
        <v>70</v>
      </c>
      <c r="C33">
        <v>1998</v>
      </c>
      <c r="D33" t="s">
        <v>1</v>
      </c>
      <c r="E33" t="s">
        <v>37</v>
      </c>
      <c r="F33" t="s">
        <v>6</v>
      </c>
      <c r="G33" t="s">
        <v>142</v>
      </c>
      <c r="H33" t="s">
        <v>114</v>
      </c>
      <c r="I33">
        <v>2021</v>
      </c>
      <c r="J33">
        <v>25</v>
      </c>
    </row>
    <row r="34" spans="2:10" x14ac:dyDescent="0.25">
      <c r="B34" t="s">
        <v>51</v>
      </c>
      <c r="C34">
        <v>2000</v>
      </c>
      <c r="D34" t="s">
        <v>1</v>
      </c>
      <c r="E34" t="s">
        <v>8</v>
      </c>
      <c r="F34" t="s">
        <v>3</v>
      </c>
      <c r="G34" t="s">
        <v>142</v>
      </c>
      <c r="H34" t="s">
        <v>114</v>
      </c>
      <c r="I34">
        <v>2021</v>
      </c>
      <c r="J34">
        <v>26</v>
      </c>
    </row>
    <row r="35" spans="2:10" x14ac:dyDescent="0.25">
      <c r="B35" t="s">
        <v>77</v>
      </c>
      <c r="C35">
        <v>2001</v>
      </c>
      <c r="D35" t="s">
        <v>1</v>
      </c>
      <c r="E35" t="s">
        <v>15</v>
      </c>
      <c r="F35" t="s">
        <v>16</v>
      </c>
      <c r="G35" t="s">
        <v>142</v>
      </c>
      <c r="H35" t="s">
        <v>114</v>
      </c>
      <c r="I35">
        <v>2021</v>
      </c>
      <c r="J35">
        <v>28</v>
      </c>
    </row>
    <row r="36" spans="2:10" x14ac:dyDescent="0.25">
      <c r="B36" t="s">
        <v>80</v>
      </c>
      <c r="C36">
        <v>2000</v>
      </c>
      <c r="D36" t="s">
        <v>1</v>
      </c>
      <c r="E36" t="s">
        <v>10</v>
      </c>
      <c r="F36" t="s">
        <v>6</v>
      </c>
      <c r="G36" t="s">
        <v>142</v>
      </c>
      <c r="H36" t="s">
        <v>114</v>
      </c>
      <c r="I36">
        <v>2021</v>
      </c>
      <c r="J36">
        <v>29</v>
      </c>
    </row>
    <row r="37" spans="2:10" x14ac:dyDescent="0.25">
      <c r="B37" t="s">
        <v>11</v>
      </c>
      <c r="C37">
        <v>1999</v>
      </c>
      <c r="D37" t="s">
        <v>12</v>
      </c>
      <c r="E37" t="s">
        <v>13</v>
      </c>
      <c r="F37" t="s">
        <v>6</v>
      </c>
      <c r="G37" t="s">
        <v>147</v>
      </c>
      <c r="H37" t="s">
        <v>148</v>
      </c>
      <c r="I37">
        <v>2021</v>
      </c>
      <c r="J37">
        <v>9</v>
      </c>
    </row>
    <row r="38" spans="2:10" x14ac:dyDescent="0.25">
      <c r="B38" t="s">
        <v>14</v>
      </c>
      <c r="C38">
        <v>1997</v>
      </c>
      <c r="D38" t="s">
        <v>1</v>
      </c>
      <c r="E38" t="s">
        <v>15</v>
      </c>
      <c r="F38" t="s">
        <v>16</v>
      </c>
      <c r="G38" t="s">
        <v>147</v>
      </c>
      <c r="H38" t="s">
        <v>148</v>
      </c>
      <c r="I38">
        <v>2021</v>
      </c>
      <c r="J38">
        <v>11</v>
      </c>
    </row>
    <row r="39" spans="2:10" x14ac:dyDescent="0.25">
      <c r="B39" t="s">
        <v>19</v>
      </c>
      <c r="C39">
        <v>2001</v>
      </c>
      <c r="D39" t="s">
        <v>12</v>
      </c>
      <c r="E39" t="s">
        <v>20</v>
      </c>
      <c r="F39" t="s">
        <v>6</v>
      </c>
      <c r="G39" t="s">
        <v>147</v>
      </c>
      <c r="H39" t="s">
        <v>148</v>
      </c>
      <c r="I39">
        <v>2021</v>
      </c>
      <c r="J39">
        <v>14</v>
      </c>
    </row>
    <row r="40" spans="2:10" x14ac:dyDescent="0.25">
      <c r="B40" t="s">
        <v>4</v>
      </c>
      <c r="C40">
        <v>1999</v>
      </c>
      <c r="D40" t="s">
        <v>1</v>
      </c>
      <c r="E40" t="s">
        <v>5</v>
      </c>
      <c r="F40" t="s">
        <v>6</v>
      </c>
      <c r="G40" t="s">
        <v>149</v>
      </c>
      <c r="H40" t="s">
        <v>148</v>
      </c>
      <c r="I40">
        <v>2021</v>
      </c>
      <c r="J40">
        <v>4</v>
      </c>
    </row>
    <row r="41" spans="2:10" x14ac:dyDescent="0.25">
      <c r="B41" t="s">
        <v>0</v>
      </c>
      <c r="C41">
        <v>1997</v>
      </c>
      <c r="D41" t="s">
        <v>1</v>
      </c>
      <c r="E41" t="s">
        <v>2</v>
      </c>
      <c r="F41" t="s">
        <v>3</v>
      </c>
      <c r="G41" t="s">
        <v>149</v>
      </c>
      <c r="H41" t="s">
        <v>148</v>
      </c>
      <c r="I41">
        <v>2021</v>
      </c>
      <c r="J41">
        <v>5</v>
      </c>
    </row>
    <row r="42" spans="2:10" x14ac:dyDescent="0.25">
      <c r="B42" t="s">
        <v>9</v>
      </c>
      <c r="C42">
        <v>2000</v>
      </c>
      <c r="D42" t="s">
        <v>1</v>
      </c>
      <c r="E42" t="s">
        <v>10</v>
      </c>
      <c r="F42" t="s">
        <v>6</v>
      </c>
      <c r="G42" t="s">
        <v>149</v>
      </c>
      <c r="H42" t="s">
        <v>148</v>
      </c>
      <c r="I42">
        <v>2021</v>
      </c>
      <c r="J42">
        <v>6</v>
      </c>
    </row>
    <row r="43" spans="2:10" x14ac:dyDescent="0.25">
      <c r="B43" t="s">
        <v>27</v>
      </c>
      <c r="C43">
        <v>2001</v>
      </c>
      <c r="D43" t="s">
        <v>1</v>
      </c>
      <c r="E43" t="s">
        <v>28</v>
      </c>
      <c r="F43" t="s">
        <v>6</v>
      </c>
      <c r="G43" t="s">
        <v>150</v>
      </c>
      <c r="H43" t="s">
        <v>114</v>
      </c>
      <c r="I43">
        <v>2021</v>
      </c>
      <c r="J43">
        <v>1</v>
      </c>
    </row>
    <row r="44" spans="2:10" x14ac:dyDescent="0.25">
      <c r="B44" t="s">
        <v>23</v>
      </c>
      <c r="C44">
        <v>2002</v>
      </c>
      <c r="D44" t="s">
        <v>1</v>
      </c>
      <c r="E44" t="s">
        <v>24</v>
      </c>
      <c r="F44" t="s">
        <v>6</v>
      </c>
      <c r="G44" t="s">
        <v>150</v>
      </c>
      <c r="H44" t="s">
        <v>114</v>
      </c>
      <c r="I44">
        <v>2021</v>
      </c>
      <c r="J44">
        <v>5</v>
      </c>
    </row>
    <row r="45" spans="2:10" x14ac:dyDescent="0.25">
      <c r="B45" t="s">
        <v>36</v>
      </c>
      <c r="C45">
        <v>2004</v>
      </c>
      <c r="D45" t="s">
        <v>1</v>
      </c>
      <c r="E45" t="s">
        <v>37</v>
      </c>
      <c r="F45" t="s">
        <v>6</v>
      </c>
      <c r="G45" t="s">
        <v>150</v>
      </c>
      <c r="H45" t="s">
        <v>114</v>
      </c>
      <c r="I45">
        <v>2021</v>
      </c>
      <c r="J45">
        <v>13</v>
      </c>
    </row>
    <row r="46" spans="2:10" x14ac:dyDescent="0.25">
      <c r="B46" t="s">
        <v>74</v>
      </c>
      <c r="C46">
        <v>2004</v>
      </c>
      <c r="D46" t="s">
        <v>1</v>
      </c>
      <c r="E46" t="s">
        <v>75</v>
      </c>
      <c r="F46" t="s">
        <v>16</v>
      </c>
      <c r="G46" t="s">
        <v>150</v>
      </c>
      <c r="H46" t="s">
        <v>114</v>
      </c>
      <c r="I46">
        <v>2021</v>
      </c>
      <c r="J46">
        <v>20</v>
      </c>
    </row>
    <row r="47" spans="2:10" x14ac:dyDescent="0.25">
      <c r="B47" t="s">
        <v>78</v>
      </c>
      <c r="C47">
        <v>2003</v>
      </c>
      <c r="D47" t="s">
        <v>1</v>
      </c>
      <c r="E47" t="s">
        <v>24</v>
      </c>
      <c r="F47" t="s">
        <v>6</v>
      </c>
      <c r="G47" t="s">
        <v>150</v>
      </c>
      <c r="H47" t="s">
        <v>114</v>
      </c>
      <c r="I47">
        <v>2021</v>
      </c>
      <c r="J47">
        <v>22</v>
      </c>
    </row>
    <row r="48" spans="2:10" x14ac:dyDescent="0.25">
      <c r="B48" t="s">
        <v>59</v>
      </c>
      <c r="C48">
        <v>2001</v>
      </c>
      <c r="D48" t="s">
        <v>1</v>
      </c>
      <c r="E48" t="s">
        <v>60</v>
      </c>
      <c r="F48" t="s">
        <v>3</v>
      </c>
      <c r="G48" t="s">
        <v>151</v>
      </c>
      <c r="H48" t="s">
        <v>114</v>
      </c>
      <c r="I48">
        <v>2021</v>
      </c>
      <c r="J48">
        <v>3</v>
      </c>
    </row>
    <row r="49" spans="2:10" x14ac:dyDescent="0.25">
      <c r="B49" t="s">
        <v>64</v>
      </c>
      <c r="C49">
        <v>2003</v>
      </c>
      <c r="D49" t="s">
        <v>1</v>
      </c>
      <c r="E49" t="s">
        <v>50</v>
      </c>
      <c r="F49" t="s">
        <v>6</v>
      </c>
      <c r="G49" t="s">
        <v>151</v>
      </c>
      <c r="H49" t="s">
        <v>114</v>
      </c>
      <c r="I49">
        <v>2021</v>
      </c>
      <c r="J49">
        <v>4</v>
      </c>
    </row>
    <row r="50" spans="2:10" x14ac:dyDescent="0.25">
      <c r="B50" t="s">
        <v>7</v>
      </c>
      <c r="C50">
        <v>2003</v>
      </c>
      <c r="D50" t="s">
        <v>1</v>
      </c>
      <c r="E50" t="s">
        <v>8</v>
      </c>
      <c r="F50" t="s">
        <v>3</v>
      </c>
      <c r="G50" t="s">
        <v>138</v>
      </c>
      <c r="H50" t="s">
        <v>114</v>
      </c>
      <c r="I50">
        <v>2021</v>
      </c>
      <c r="J50">
        <v>1</v>
      </c>
    </row>
    <row r="51" spans="2:10" x14ac:dyDescent="0.25">
      <c r="B51" t="s">
        <v>7</v>
      </c>
      <c r="C51">
        <v>2003</v>
      </c>
      <c r="D51" t="s">
        <v>1</v>
      </c>
      <c r="E51" t="s">
        <v>8</v>
      </c>
      <c r="F51" t="s">
        <v>3</v>
      </c>
      <c r="G51" t="s">
        <v>143</v>
      </c>
      <c r="H51" t="s">
        <v>114</v>
      </c>
      <c r="I51">
        <v>2021</v>
      </c>
      <c r="J51">
        <v>1</v>
      </c>
    </row>
    <row r="52" spans="2:10" x14ac:dyDescent="0.25">
      <c r="B52" t="s">
        <v>23</v>
      </c>
      <c r="C52">
        <v>2002</v>
      </c>
      <c r="D52" t="s">
        <v>1</v>
      </c>
      <c r="E52" t="s">
        <v>24</v>
      </c>
      <c r="F52" t="s">
        <v>6</v>
      </c>
      <c r="G52" t="s">
        <v>143</v>
      </c>
      <c r="H52" t="s">
        <v>114</v>
      </c>
      <c r="I52">
        <v>2021</v>
      </c>
      <c r="J52">
        <v>3</v>
      </c>
    </row>
    <row r="53" spans="2:10" x14ac:dyDescent="0.25">
      <c r="B53" t="s">
        <v>43</v>
      </c>
      <c r="C53">
        <v>2002</v>
      </c>
      <c r="D53" t="s">
        <v>1</v>
      </c>
      <c r="E53" t="s">
        <v>15</v>
      </c>
      <c r="F53" t="s">
        <v>16</v>
      </c>
      <c r="G53" t="s">
        <v>143</v>
      </c>
      <c r="H53" t="s">
        <v>114</v>
      </c>
      <c r="I53">
        <v>2021</v>
      </c>
      <c r="J53">
        <v>5</v>
      </c>
    </row>
    <row r="54" spans="2:10" x14ac:dyDescent="0.25">
      <c r="B54" t="s">
        <v>31</v>
      </c>
      <c r="C54">
        <v>1998</v>
      </c>
      <c r="D54" t="s">
        <v>1</v>
      </c>
      <c r="E54" t="s">
        <v>32</v>
      </c>
      <c r="F54" t="s">
        <v>16</v>
      </c>
      <c r="G54" t="s">
        <v>143</v>
      </c>
      <c r="H54" t="s">
        <v>114</v>
      </c>
      <c r="I54">
        <v>2021</v>
      </c>
      <c r="J54">
        <v>6</v>
      </c>
    </row>
    <row r="55" spans="2:10" x14ac:dyDescent="0.25">
      <c r="B55" t="s">
        <v>76</v>
      </c>
      <c r="C55">
        <v>2004</v>
      </c>
      <c r="D55" t="s">
        <v>1</v>
      </c>
      <c r="E55" t="s">
        <v>60</v>
      </c>
      <c r="F55" t="s">
        <v>3</v>
      </c>
      <c r="G55" t="s">
        <v>143</v>
      </c>
      <c r="H55" t="s">
        <v>114</v>
      </c>
      <c r="I55">
        <v>2021</v>
      </c>
      <c r="J55">
        <v>9</v>
      </c>
    </row>
    <row r="56" spans="2:10" x14ac:dyDescent="0.25">
      <c r="B56" t="s">
        <v>144</v>
      </c>
      <c r="C56">
        <v>2002</v>
      </c>
      <c r="D56" t="s">
        <v>1</v>
      </c>
      <c r="E56" t="s">
        <v>92</v>
      </c>
      <c r="F56" t="s">
        <v>16</v>
      </c>
      <c r="G56" t="s">
        <v>145</v>
      </c>
      <c r="H56" t="s">
        <v>114</v>
      </c>
      <c r="I56">
        <v>2021</v>
      </c>
      <c r="J56">
        <v>9</v>
      </c>
    </row>
    <row r="57" spans="2:10" x14ac:dyDescent="0.25">
      <c r="B57" t="s">
        <v>34</v>
      </c>
      <c r="C57">
        <v>1999</v>
      </c>
      <c r="D57" t="s">
        <v>1</v>
      </c>
      <c r="E57" t="s">
        <v>35</v>
      </c>
      <c r="F57" t="s">
        <v>6</v>
      </c>
      <c r="G57" t="s">
        <v>146</v>
      </c>
      <c r="H57" t="s">
        <v>114</v>
      </c>
      <c r="I57">
        <v>2021</v>
      </c>
      <c r="J57">
        <v>4</v>
      </c>
    </row>
    <row r="58" spans="2:10" x14ac:dyDescent="0.25">
      <c r="B58" t="s">
        <v>0</v>
      </c>
      <c r="G58" s="10" t="s">
        <v>175</v>
      </c>
      <c r="H58" s="10"/>
      <c r="I58" s="10"/>
      <c r="J58" s="13">
        <v>1</v>
      </c>
    </row>
    <row r="59" spans="2:10" x14ac:dyDescent="0.25">
      <c r="B59" t="s">
        <v>4</v>
      </c>
      <c r="G59" s="10" t="s">
        <v>175</v>
      </c>
      <c r="J59" s="13">
        <v>1</v>
      </c>
    </row>
    <row r="60" spans="2:10" x14ac:dyDescent="0.25">
      <c r="B60" t="s">
        <v>7</v>
      </c>
      <c r="G60" s="10" t="s">
        <v>175</v>
      </c>
      <c r="J60" s="13">
        <v>1</v>
      </c>
    </row>
    <row r="61" spans="2:10" x14ac:dyDescent="0.25">
      <c r="B61" t="s">
        <v>9</v>
      </c>
      <c r="G61" s="10" t="s">
        <v>175</v>
      </c>
      <c r="J61" s="13">
        <v>1</v>
      </c>
    </row>
    <row r="62" spans="2:10" x14ac:dyDescent="0.25">
      <c r="B62" t="s">
        <v>11</v>
      </c>
      <c r="G62" s="10" t="s">
        <v>175</v>
      </c>
      <c r="J62" s="13">
        <v>1</v>
      </c>
    </row>
    <row r="63" spans="2:10" x14ac:dyDescent="0.25">
      <c r="B63" t="s">
        <v>14</v>
      </c>
      <c r="G63" s="10" t="s">
        <v>175</v>
      </c>
      <c r="J63" s="13">
        <v>1</v>
      </c>
    </row>
    <row r="64" spans="2:10" x14ac:dyDescent="0.25">
      <c r="B64" t="s">
        <v>17</v>
      </c>
      <c r="G64" s="10" t="s">
        <v>175</v>
      </c>
      <c r="J64" s="13">
        <v>1</v>
      </c>
    </row>
    <row r="65" spans="2:10" x14ac:dyDescent="0.25">
      <c r="B65" t="s">
        <v>19</v>
      </c>
      <c r="G65" s="10" t="s">
        <v>175</v>
      </c>
      <c r="J65" s="13">
        <v>1</v>
      </c>
    </row>
    <row r="66" spans="2:10" x14ac:dyDescent="0.25">
      <c r="B66" t="s">
        <v>21</v>
      </c>
      <c r="G66" s="10" t="s">
        <v>175</v>
      </c>
      <c r="J66" s="13">
        <v>1</v>
      </c>
    </row>
    <row r="67" spans="2:10" x14ac:dyDescent="0.25">
      <c r="B67" t="s">
        <v>36</v>
      </c>
      <c r="G67" s="10" t="s">
        <v>176</v>
      </c>
      <c r="J67" s="13">
        <v>1</v>
      </c>
    </row>
    <row r="68" spans="2:10" x14ac:dyDescent="0.25">
      <c r="B68" t="s">
        <v>70</v>
      </c>
      <c r="G68" s="10" t="s">
        <v>176</v>
      </c>
      <c r="J68" s="13">
        <v>1</v>
      </c>
    </row>
    <row r="69" spans="2:10" x14ac:dyDescent="0.25">
      <c r="B69" t="s">
        <v>23</v>
      </c>
      <c r="G69" s="10" t="s">
        <v>176</v>
      </c>
      <c r="J69" s="13">
        <v>1</v>
      </c>
    </row>
    <row r="70" spans="2:10" x14ac:dyDescent="0.25">
      <c r="B70" t="s">
        <v>54</v>
      </c>
      <c r="G70" s="10" t="s">
        <v>176</v>
      </c>
      <c r="J70" s="13">
        <v>1</v>
      </c>
    </row>
    <row r="71" spans="2:10" x14ac:dyDescent="0.25">
      <c r="B71" t="s">
        <v>188</v>
      </c>
      <c r="G71" s="10" t="s">
        <v>176</v>
      </c>
      <c r="J71" s="13">
        <v>1</v>
      </c>
    </row>
    <row r="72" spans="2:10" x14ac:dyDescent="0.25">
      <c r="B72" t="s">
        <v>76</v>
      </c>
      <c r="G72" s="10" t="s">
        <v>176</v>
      </c>
      <c r="J72" s="13">
        <v>1</v>
      </c>
    </row>
    <row r="73" spans="2:10" x14ac:dyDescent="0.25">
      <c r="B73" t="s">
        <v>189</v>
      </c>
      <c r="G73" s="10" t="s">
        <v>176</v>
      </c>
      <c r="J73" s="13">
        <v>1</v>
      </c>
    </row>
    <row r="74" spans="2:10" x14ac:dyDescent="0.25">
      <c r="B74" t="s">
        <v>190</v>
      </c>
      <c r="G74" s="10" t="s">
        <v>176</v>
      </c>
      <c r="J74" s="13">
        <v>1</v>
      </c>
    </row>
    <row r="75" spans="2:10" x14ac:dyDescent="0.25">
      <c r="B75" t="s">
        <v>69</v>
      </c>
      <c r="G75" s="10" t="s">
        <v>176</v>
      </c>
      <c r="J75" s="13">
        <v>1</v>
      </c>
    </row>
    <row r="76" spans="2:10" x14ac:dyDescent="0.25">
      <c r="B76" t="s">
        <v>74</v>
      </c>
      <c r="G76" s="10" t="s">
        <v>176</v>
      </c>
      <c r="J76" s="13">
        <v>1</v>
      </c>
    </row>
    <row r="77" spans="2:10" x14ac:dyDescent="0.25">
      <c r="B77" t="s">
        <v>191</v>
      </c>
      <c r="G77" s="10" t="s">
        <v>176</v>
      </c>
      <c r="J77" s="13">
        <v>1</v>
      </c>
    </row>
    <row r="78" spans="2:10" x14ac:dyDescent="0.25">
      <c r="B78" t="s">
        <v>59</v>
      </c>
      <c r="G78" s="10" t="s">
        <v>176</v>
      </c>
      <c r="J78" s="13">
        <v>1</v>
      </c>
    </row>
    <row r="79" spans="2:10" x14ac:dyDescent="0.25">
      <c r="B79" t="s">
        <v>56</v>
      </c>
      <c r="G79" s="10" t="s">
        <v>176</v>
      </c>
      <c r="J79" s="13">
        <v>1</v>
      </c>
    </row>
    <row r="80" spans="2:10" x14ac:dyDescent="0.25">
      <c r="B80" t="s">
        <v>192</v>
      </c>
      <c r="G80" s="10" t="s">
        <v>176</v>
      </c>
      <c r="J80" s="13">
        <v>1</v>
      </c>
    </row>
    <row r="81" spans="2:10" x14ac:dyDescent="0.25">
      <c r="B81" t="s">
        <v>77</v>
      </c>
      <c r="G81" s="10" t="s">
        <v>176</v>
      </c>
      <c r="J81" s="13">
        <v>1</v>
      </c>
    </row>
    <row r="82" spans="2:10" x14ac:dyDescent="0.25">
      <c r="B82" t="s">
        <v>44</v>
      </c>
      <c r="G82" s="10" t="s">
        <v>176</v>
      </c>
      <c r="J82" s="13">
        <v>1</v>
      </c>
    </row>
    <row r="83" spans="2:10" x14ac:dyDescent="0.25">
      <c r="G83" s="10" t="s">
        <v>176</v>
      </c>
      <c r="J83" s="13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39"/>
  <sheetViews>
    <sheetView workbookViewId="0">
      <selection activeCell="G41" sqref="G41"/>
    </sheetView>
  </sheetViews>
  <sheetFormatPr defaultRowHeight="15" x14ac:dyDescent="0.25"/>
  <cols>
    <col min="2" max="2" width="20.5703125" bestFit="1" customWidth="1"/>
  </cols>
  <sheetData>
    <row r="2" spans="2:3" x14ac:dyDescent="0.25">
      <c r="B2" t="s">
        <v>90</v>
      </c>
      <c r="C2">
        <v>26391</v>
      </c>
    </row>
    <row r="3" spans="2:3" x14ac:dyDescent="0.25">
      <c r="B3" t="s">
        <v>4</v>
      </c>
      <c r="C3">
        <v>26158</v>
      </c>
    </row>
    <row r="4" spans="2:3" x14ac:dyDescent="0.25">
      <c r="B4" t="s">
        <v>0</v>
      </c>
      <c r="C4">
        <v>25457</v>
      </c>
    </row>
    <row r="5" spans="2:3" x14ac:dyDescent="0.25">
      <c r="B5" t="s">
        <v>14</v>
      </c>
      <c r="C5">
        <v>21454</v>
      </c>
    </row>
    <row r="6" spans="2:3" x14ac:dyDescent="0.25">
      <c r="B6" t="s">
        <v>91</v>
      </c>
      <c r="C6">
        <v>21409</v>
      </c>
    </row>
    <row r="7" spans="2:3" x14ac:dyDescent="0.25">
      <c r="B7" t="s">
        <v>93</v>
      </c>
      <c r="C7">
        <v>20526</v>
      </c>
    </row>
    <row r="8" spans="2:3" x14ac:dyDescent="0.25">
      <c r="B8" t="s">
        <v>11</v>
      </c>
      <c r="C8">
        <v>20517</v>
      </c>
    </row>
    <row r="9" spans="2:3" x14ac:dyDescent="0.25">
      <c r="B9" t="s">
        <v>9</v>
      </c>
      <c r="C9">
        <v>19959</v>
      </c>
    </row>
    <row r="10" spans="2:3" x14ac:dyDescent="0.25">
      <c r="B10" t="s">
        <v>33</v>
      </c>
      <c r="C10">
        <v>16984</v>
      </c>
    </row>
    <row r="11" spans="2:3" x14ac:dyDescent="0.25">
      <c r="B11" t="s">
        <v>94</v>
      </c>
      <c r="C11">
        <v>16036</v>
      </c>
    </row>
    <row r="12" spans="2:3" x14ac:dyDescent="0.25">
      <c r="B12" t="s">
        <v>38</v>
      </c>
      <c r="C12">
        <v>15684</v>
      </c>
    </row>
    <row r="13" spans="2:3" x14ac:dyDescent="0.25">
      <c r="B13" t="s">
        <v>29</v>
      </c>
      <c r="C13">
        <v>15208</v>
      </c>
    </row>
    <row r="14" spans="2:3" x14ac:dyDescent="0.25">
      <c r="B14" t="s">
        <v>31</v>
      </c>
      <c r="C14">
        <v>14937</v>
      </c>
    </row>
    <row r="15" spans="2:3" x14ac:dyDescent="0.25">
      <c r="B15" t="s">
        <v>45</v>
      </c>
      <c r="C15">
        <v>13172</v>
      </c>
    </row>
    <row r="16" spans="2:3" x14ac:dyDescent="0.25">
      <c r="B16" t="s">
        <v>52</v>
      </c>
      <c r="C16">
        <v>12774</v>
      </c>
    </row>
    <row r="17" spans="2:3" x14ac:dyDescent="0.25">
      <c r="B17" t="s">
        <v>95</v>
      </c>
      <c r="C17">
        <v>11893</v>
      </c>
    </row>
    <row r="18" spans="2:3" x14ac:dyDescent="0.25">
      <c r="B18" t="s">
        <v>25</v>
      </c>
      <c r="C18">
        <v>11805</v>
      </c>
    </row>
    <row r="19" spans="2:3" x14ac:dyDescent="0.25">
      <c r="B19" t="s">
        <v>41</v>
      </c>
      <c r="C19">
        <v>11104</v>
      </c>
    </row>
    <row r="20" spans="2:3" x14ac:dyDescent="0.25">
      <c r="B20" t="s">
        <v>87</v>
      </c>
      <c r="C20">
        <v>9858</v>
      </c>
    </row>
    <row r="21" spans="2:3" x14ac:dyDescent="0.25">
      <c r="B21" t="s">
        <v>19</v>
      </c>
      <c r="C21">
        <v>8874</v>
      </c>
    </row>
    <row r="22" spans="2:3" x14ac:dyDescent="0.25">
      <c r="B22" t="s">
        <v>46</v>
      </c>
      <c r="C22">
        <v>8531</v>
      </c>
    </row>
    <row r="23" spans="2:3" x14ac:dyDescent="0.25">
      <c r="B23" t="s">
        <v>71</v>
      </c>
      <c r="C23">
        <v>8030</v>
      </c>
    </row>
    <row r="24" spans="2:3" x14ac:dyDescent="0.25">
      <c r="B24" t="s">
        <v>34</v>
      </c>
      <c r="C24">
        <v>7795</v>
      </c>
    </row>
    <row r="25" spans="2:3" x14ac:dyDescent="0.25">
      <c r="B25" t="s">
        <v>86</v>
      </c>
      <c r="C25">
        <v>7451</v>
      </c>
    </row>
    <row r="26" spans="2:3" x14ac:dyDescent="0.25">
      <c r="B26" t="s">
        <v>27</v>
      </c>
      <c r="C26">
        <v>5177</v>
      </c>
    </row>
    <row r="27" spans="2:3" x14ac:dyDescent="0.25">
      <c r="B27" t="s">
        <v>81</v>
      </c>
      <c r="C27">
        <v>5067</v>
      </c>
    </row>
    <row r="28" spans="2:3" x14ac:dyDescent="0.25">
      <c r="B28" t="s">
        <v>40</v>
      </c>
      <c r="C28">
        <v>4995</v>
      </c>
    </row>
    <row r="29" spans="2:3" x14ac:dyDescent="0.25">
      <c r="B29" t="s">
        <v>65</v>
      </c>
      <c r="C29">
        <v>4862</v>
      </c>
    </row>
    <row r="30" spans="2:3" x14ac:dyDescent="0.25">
      <c r="B30" t="s">
        <v>17</v>
      </c>
      <c r="C30">
        <v>4724</v>
      </c>
    </row>
    <row r="31" spans="2:3" x14ac:dyDescent="0.25">
      <c r="B31" t="s">
        <v>44</v>
      </c>
      <c r="C31">
        <v>3950</v>
      </c>
    </row>
    <row r="32" spans="2:3" x14ac:dyDescent="0.25">
      <c r="B32" t="s">
        <v>51</v>
      </c>
      <c r="C32">
        <v>2768</v>
      </c>
    </row>
    <row r="33" spans="2:3" x14ac:dyDescent="0.25">
      <c r="B33" t="s">
        <v>66</v>
      </c>
      <c r="C33">
        <v>2490</v>
      </c>
    </row>
    <row r="34" spans="2:3" x14ac:dyDescent="0.25">
      <c r="B34" t="s">
        <v>73</v>
      </c>
      <c r="C34">
        <v>2409</v>
      </c>
    </row>
    <row r="35" spans="2:3" x14ac:dyDescent="0.25">
      <c r="B35" t="s">
        <v>88</v>
      </c>
      <c r="C35">
        <v>2256</v>
      </c>
    </row>
    <row r="36" spans="2:3" x14ac:dyDescent="0.25">
      <c r="B36" t="s">
        <v>89</v>
      </c>
      <c r="C36">
        <v>2177</v>
      </c>
    </row>
    <row r="37" spans="2:3" x14ac:dyDescent="0.25">
      <c r="B37" t="s">
        <v>96</v>
      </c>
      <c r="C37">
        <v>2173</v>
      </c>
    </row>
    <row r="38" spans="2:3" x14ac:dyDescent="0.25">
      <c r="B38" t="s">
        <v>79</v>
      </c>
      <c r="C38">
        <v>2062</v>
      </c>
    </row>
    <row r="39" spans="2:3" x14ac:dyDescent="0.25">
      <c r="B39" t="s">
        <v>83</v>
      </c>
      <c r="C39">
        <v>1246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2"/>
  <sheetViews>
    <sheetView workbookViewId="0">
      <selection activeCell="B2" sqref="B2:C42"/>
    </sheetView>
  </sheetViews>
  <sheetFormatPr defaultRowHeight="15" x14ac:dyDescent="0.25"/>
  <cols>
    <col min="2" max="2" width="20.5703125" bestFit="1" customWidth="1"/>
  </cols>
  <sheetData>
    <row r="2" spans="2:3" x14ac:dyDescent="0.25">
      <c r="B2" t="s">
        <v>0</v>
      </c>
      <c r="C2">
        <v>27177</v>
      </c>
    </row>
    <row r="3" spans="2:3" x14ac:dyDescent="0.25">
      <c r="B3" t="s">
        <v>4</v>
      </c>
      <c r="C3">
        <v>26556</v>
      </c>
    </row>
    <row r="4" spans="2:3" x14ac:dyDescent="0.25">
      <c r="B4" t="s">
        <v>9</v>
      </c>
      <c r="C4">
        <v>24565</v>
      </c>
    </row>
    <row r="5" spans="2:3" x14ac:dyDescent="0.25">
      <c r="B5" t="s">
        <v>14</v>
      </c>
      <c r="C5">
        <v>22885</v>
      </c>
    </row>
    <row r="6" spans="2:3" x14ac:dyDescent="0.25">
      <c r="B6" t="s">
        <v>11</v>
      </c>
      <c r="C6">
        <v>22136</v>
      </c>
    </row>
    <row r="7" spans="2:3" x14ac:dyDescent="0.25">
      <c r="B7" t="s">
        <v>19</v>
      </c>
      <c r="C7">
        <v>20248</v>
      </c>
    </row>
    <row r="8" spans="2:3" x14ac:dyDescent="0.25">
      <c r="B8" t="s">
        <v>45</v>
      </c>
      <c r="C8">
        <v>19379</v>
      </c>
    </row>
    <row r="9" spans="2:3" x14ac:dyDescent="0.25">
      <c r="B9" t="s">
        <v>27</v>
      </c>
      <c r="C9">
        <v>19343</v>
      </c>
    </row>
    <row r="10" spans="2:3" x14ac:dyDescent="0.25">
      <c r="B10" t="s">
        <v>17</v>
      </c>
      <c r="C10">
        <v>19293</v>
      </c>
    </row>
    <row r="11" spans="2:3" x14ac:dyDescent="0.25">
      <c r="B11" t="s">
        <v>31</v>
      </c>
      <c r="C11">
        <v>19043</v>
      </c>
    </row>
    <row r="12" spans="2:3" x14ac:dyDescent="0.25">
      <c r="B12" t="s">
        <v>25</v>
      </c>
      <c r="C12">
        <v>18832</v>
      </c>
    </row>
    <row r="13" spans="2:3" x14ac:dyDescent="0.25">
      <c r="B13" t="s">
        <v>29</v>
      </c>
      <c r="C13">
        <v>18671</v>
      </c>
    </row>
    <row r="14" spans="2:3" x14ac:dyDescent="0.25">
      <c r="B14" t="s">
        <v>33</v>
      </c>
      <c r="C14">
        <v>17368</v>
      </c>
    </row>
    <row r="15" spans="2:3" x14ac:dyDescent="0.25">
      <c r="B15" t="s">
        <v>38</v>
      </c>
      <c r="C15">
        <v>16828</v>
      </c>
    </row>
    <row r="16" spans="2:3" x14ac:dyDescent="0.25">
      <c r="B16" t="s">
        <v>34</v>
      </c>
      <c r="C16">
        <v>16770</v>
      </c>
    </row>
    <row r="17" spans="2:3" x14ac:dyDescent="0.25">
      <c r="B17" t="s">
        <v>21</v>
      </c>
      <c r="C17">
        <v>16480</v>
      </c>
    </row>
    <row r="18" spans="2:3" x14ac:dyDescent="0.25">
      <c r="B18" t="s">
        <v>41</v>
      </c>
      <c r="C18">
        <v>16426</v>
      </c>
    </row>
    <row r="19" spans="2:3" x14ac:dyDescent="0.25">
      <c r="B19" t="s">
        <v>23</v>
      </c>
      <c r="C19">
        <v>14352</v>
      </c>
    </row>
    <row r="20" spans="2:3" x14ac:dyDescent="0.25">
      <c r="B20" t="s">
        <v>52</v>
      </c>
      <c r="C20">
        <v>12534</v>
      </c>
    </row>
    <row r="21" spans="2:3" x14ac:dyDescent="0.25">
      <c r="B21" t="s">
        <v>40</v>
      </c>
      <c r="C21">
        <v>12472</v>
      </c>
    </row>
    <row r="22" spans="2:3" x14ac:dyDescent="0.25">
      <c r="B22" t="s">
        <v>46</v>
      </c>
      <c r="C22">
        <v>11498</v>
      </c>
    </row>
    <row r="23" spans="2:3" x14ac:dyDescent="0.25">
      <c r="B23" t="s">
        <v>44</v>
      </c>
      <c r="C23">
        <v>8361</v>
      </c>
    </row>
    <row r="24" spans="2:3" x14ac:dyDescent="0.25">
      <c r="B24" t="s">
        <v>71</v>
      </c>
      <c r="C24">
        <v>8133</v>
      </c>
    </row>
    <row r="25" spans="2:3" x14ac:dyDescent="0.25">
      <c r="B25" t="s">
        <v>7</v>
      </c>
      <c r="C25">
        <v>6953</v>
      </c>
    </row>
    <row r="26" spans="2:3" x14ac:dyDescent="0.25">
      <c r="B26" t="s">
        <v>36</v>
      </c>
      <c r="C26">
        <v>6222</v>
      </c>
    </row>
    <row r="27" spans="2:3" x14ac:dyDescent="0.25">
      <c r="B27" t="s">
        <v>81</v>
      </c>
      <c r="C27">
        <v>6083</v>
      </c>
    </row>
    <row r="28" spans="2:3" x14ac:dyDescent="0.25">
      <c r="B28" t="s">
        <v>61</v>
      </c>
      <c r="C28">
        <v>5916</v>
      </c>
    </row>
    <row r="29" spans="2:3" x14ac:dyDescent="0.25">
      <c r="B29" t="s">
        <v>73</v>
      </c>
      <c r="C29">
        <v>5533</v>
      </c>
    </row>
    <row r="30" spans="2:3" x14ac:dyDescent="0.25">
      <c r="B30" t="s">
        <v>51</v>
      </c>
      <c r="C30">
        <v>5240</v>
      </c>
    </row>
    <row r="31" spans="2:3" x14ac:dyDescent="0.25">
      <c r="B31" t="s">
        <v>65</v>
      </c>
      <c r="C31">
        <v>4889</v>
      </c>
    </row>
    <row r="32" spans="2:3" x14ac:dyDescent="0.25">
      <c r="B32" t="s">
        <v>66</v>
      </c>
      <c r="C32">
        <v>4520</v>
      </c>
    </row>
    <row r="33" spans="2:3" x14ac:dyDescent="0.25">
      <c r="B33" t="s">
        <v>49</v>
      </c>
      <c r="C33">
        <v>4253</v>
      </c>
    </row>
    <row r="34" spans="2:3" x14ac:dyDescent="0.25">
      <c r="B34" t="s">
        <v>68</v>
      </c>
      <c r="C34">
        <v>3999</v>
      </c>
    </row>
    <row r="35" spans="2:3" x14ac:dyDescent="0.25">
      <c r="B35" t="s">
        <v>54</v>
      </c>
      <c r="C35">
        <v>3912</v>
      </c>
    </row>
    <row r="36" spans="2:3" x14ac:dyDescent="0.25">
      <c r="B36" t="s">
        <v>47</v>
      </c>
      <c r="C36">
        <v>3834</v>
      </c>
    </row>
    <row r="37" spans="2:3" x14ac:dyDescent="0.25">
      <c r="B37" t="s">
        <v>43</v>
      </c>
      <c r="C37">
        <v>3424</v>
      </c>
    </row>
    <row r="38" spans="2:3" x14ac:dyDescent="0.25">
      <c r="B38" t="s">
        <v>72</v>
      </c>
      <c r="C38">
        <v>3284</v>
      </c>
    </row>
    <row r="39" spans="2:3" x14ac:dyDescent="0.25">
      <c r="B39" t="s">
        <v>88</v>
      </c>
      <c r="C39">
        <v>2895</v>
      </c>
    </row>
    <row r="40" spans="2:3" x14ac:dyDescent="0.25">
      <c r="B40" t="s">
        <v>89</v>
      </c>
      <c r="C40">
        <v>2249</v>
      </c>
    </row>
    <row r="41" spans="2:3" x14ac:dyDescent="0.25">
      <c r="B41" t="s">
        <v>79</v>
      </c>
      <c r="C41">
        <v>2073</v>
      </c>
    </row>
    <row r="42" spans="2:3" x14ac:dyDescent="0.25">
      <c r="B42" t="s">
        <v>83</v>
      </c>
      <c r="C42">
        <v>1246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4"/>
  <sheetViews>
    <sheetView topLeftCell="A25" workbookViewId="0">
      <selection activeCell="H66" sqref="H66"/>
    </sheetView>
  </sheetViews>
  <sheetFormatPr defaultRowHeight="15" x14ac:dyDescent="0.25"/>
  <cols>
    <col min="2" max="2" width="20.5703125" bestFit="1" customWidth="1"/>
    <col min="3" max="3" width="5" bestFit="1" customWidth="1"/>
    <col min="4" max="4" width="14.42578125" bestFit="1" customWidth="1"/>
  </cols>
  <sheetData>
    <row r="1" spans="2:5" x14ac:dyDescent="0.25">
      <c r="B1">
        <v>40</v>
      </c>
      <c r="E1">
        <v>2021</v>
      </c>
    </row>
    <row r="2" spans="2:5" x14ac:dyDescent="0.25">
      <c r="B2" t="s">
        <v>0</v>
      </c>
      <c r="C2">
        <v>1997</v>
      </c>
      <c r="D2" t="s">
        <v>2</v>
      </c>
      <c r="E2">
        <v>28447</v>
      </c>
    </row>
    <row r="3" spans="2:5" x14ac:dyDescent="0.25">
      <c r="B3" t="s">
        <v>4</v>
      </c>
      <c r="C3">
        <v>1999</v>
      </c>
      <c r="D3" t="s">
        <v>5</v>
      </c>
      <c r="E3">
        <v>27028</v>
      </c>
    </row>
    <row r="4" spans="2:5" x14ac:dyDescent="0.25">
      <c r="B4" t="s">
        <v>7</v>
      </c>
      <c r="C4">
        <v>2003</v>
      </c>
      <c r="D4" t="s">
        <v>8</v>
      </c>
      <c r="E4">
        <v>26799</v>
      </c>
    </row>
    <row r="5" spans="2:5" x14ac:dyDescent="0.25">
      <c r="B5" t="s">
        <v>9</v>
      </c>
      <c r="C5">
        <v>2000</v>
      </c>
      <c r="D5" t="s">
        <v>10</v>
      </c>
      <c r="E5">
        <v>25891</v>
      </c>
    </row>
    <row r="6" spans="2:5" x14ac:dyDescent="0.25">
      <c r="B6" t="s">
        <v>11</v>
      </c>
      <c r="C6">
        <v>1999</v>
      </c>
      <c r="D6" t="s">
        <v>13</v>
      </c>
      <c r="E6">
        <v>24997</v>
      </c>
    </row>
    <row r="7" spans="2:5" x14ac:dyDescent="0.25">
      <c r="B7" t="s">
        <v>14</v>
      </c>
      <c r="C7">
        <v>1997</v>
      </c>
      <c r="D7" t="s">
        <v>15</v>
      </c>
      <c r="E7">
        <v>24110</v>
      </c>
    </row>
    <row r="8" spans="2:5" x14ac:dyDescent="0.25">
      <c r="B8" t="s">
        <v>17</v>
      </c>
      <c r="C8">
        <v>2003</v>
      </c>
      <c r="D8" t="s">
        <v>18</v>
      </c>
      <c r="E8">
        <v>23693</v>
      </c>
    </row>
    <row r="9" spans="2:5" x14ac:dyDescent="0.25">
      <c r="B9" t="s">
        <v>19</v>
      </c>
      <c r="C9">
        <v>2001</v>
      </c>
      <c r="D9" t="s">
        <v>20</v>
      </c>
      <c r="E9">
        <v>22883</v>
      </c>
    </row>
    <row r="10" spans="2:5" x14ac:dyDescent="0.25">
      <c r="B10" t="s">
        <v>21</v>
      </c>
      <c r="C10">
        <v>2004</v>
      </c>
      <c r="D10" t="s">
        <v>22</v>
      </c>
      <c r="E10">
        <v>22534</v>
      </c>
    </row>
    <row r="11" spans="2:5" x14ac:dyDescent="0.25">
      <c r="B11" t="s">
        <v>23</v>
      </c>
      <c r="C11">
        <v>2002</v>
      </c>
      <c r="D11" t="s">
        <v>24</v>
      </c>
      <c r="E11">
        <v>21836</v>
      </c>
    </row>
    <row r="12" spans="2:5" x14ac:dyDescent="0.25">
      <c r="B12" t="s">
        <v>25</v>
      </c>
      <c r="C12">
        <v>2000</v>
      </c>
      <c r="D12" t="s">
        <v>26</v>
      </c>
      <c r="E12">
        <v>21404</v>
      </c>
    </row>
    <row r="13" spans="2:5" x14ac:dyDescent="0.25">
      <c r="B13" t="s">
        <v>27</v>
      </c>
      <c r="C13">
        <v>2001</v>
      </c>
      <c r="D13" t="s">
        <v>28</v>
      </c>
      <c r="E13">
        <v>20887</v>
      </c>
    </row>
    <row r="14" spans="2:5" x14ac:dyDescent="0.25">
      <c r="B14" t="s">
        <v>29</v>
      </c>
      <c r="C14">
        <v>1999</v>
      </c>
      <c r="D14" t="s">
        <v>30</v>
      </c>
      <c r="E14">
        <v>20380</v>
      </c>
    </row>
    <row r="15" spans="2:5" x14ac:dyDescent="0.25">
      <c r="B15" t="s">
        <v>31</v>
      </c>
      <c r="C15">
        <v>1998</v>
      </c>
      <c r="D15" t="s">
        <v>32</v>
      </c>
      <c r="E15">
        <v>18696</v>
      </c>
    </row>
    <row r="16" spans="2:5" x14ac:dyDescent="0.25">
      <c r="B16" t="s">
        <v>33</v>
      </c>
      <c r="C16">
        <v>1998</v>
      </c>
      <c r="D16" t="s">
        <v>13</v>
      </c>
      <c r="E16">
        <v>18368</v>
      </c>
    </row>
    <row r="17" spans="2:5" x14ac:dyDescent="0.25">
      <c r="B17" t="s">
        <v>34</v>
      </c>
      <c r="C17">
        <v>1999</v>
      </c>
      <c r="D17" t="s">
        <v>35</v>
      </c>
      <c r="E17">
        <v>18136</v>
      </c>
    </row>
    <row r="18" spans="2:5" x14ac:dyDescent="0.25">
      <c r="B18" t="s">
        <v>36</v>
      </c>
      <c r="C18">
        <v>2004</v>
      </c>
      <c r="D18" t="s">
        <v>37</v>
      </c>
      <c r="E18">
        <v>17601</v>
      </c>
    </row>
    <row r="19" spans="2:5" x14ac:dyDescent="0.25">
      <c r="B19" t="s">
        <v>38</v>
      </c>
      <c r="C19">
        <v>2000</v>
      </c>
      <c r="D19" t="s">
        <v>39</v>
      </c>
      <c r="E19">
        <v>17506</v>
      </c>
    </row>
    <row r="20" spans="2:5" x14ac:dyDescent="0.25">
      <c r="B20" t="s">
        <v>40</v>
      </c>
      <c r="C20">
        <v>2002</v>
      </c>
      <c r="D20" t="s">
        <v>8</v>
      </c>
      <c r="E20">
        <v>17299</v>
      </c>
    </row>
    <row r="21" spans="2:5" x14ac:dyDescent="0.25">
      <c r="B21" t="s">
        <v>41</v>
      </c>
      <c r="C21">
        <v>1999</v>
      </c>
      <c r="D21" t="s">
        <v>42</v>
      </c>
      <c r="E21">
        <v>15469</v>
      </c>
    </row>
    <row r="22" spans="2:5" x14ac:dyDescent="0.25">
      <c r="B22" t="s">
        <v>43</v>
      </c>
      <c r="C22">
        <v>2002</v>
      </c>
      <c r="D22" t="s">
        <v>15</v>
      </c>
      <c r="E22">
        <v>15208</v>
      </c>
    </row>
    <row r="23" spans="2:5" x14ac:dyDescent="0.25">
      <c r="B23" t="s">
        <v>44</v>
      </c>
      <c r="C23">
        <v>1999</v>
      </c>
      <c r="D23" t="s">
        <v>15</v>
      </c>
      <c r="E23">
        <v>13725</v>
      </c>
    </row>
    <row r="24" spans="2:5" x14ac:dyDescent="0.25">
      <c r="B24" t="s">
        <v>45</v>
      </c>
      <c r="C24">
        <v>1998</v>
      </c>
      <c r="D24" t="s">
        <v>22</v>
      </c>
      <c r="E24">
        <v>13271</v>
      </c>
    </row>
    <row r="25" spans="2:5" x14ac:dyDescent="0.25">
      <c r="B25" t="s">
        <v>46</v>
      </c>
      <c r="C25">
        <v>1999</v>
      </c>
      <c r="D25" t="s">
        <v>5</v>
      </c>
      <c r="E25">
        <v>11793</v>
      </c>
    </row>
    <row r="26" spans="2:5" x14ac:dyDescent="0.25">
      <c r="B26" t="s">
        <v>47</v>
      </c>
      <c r="C26">
        <v>1999</v>
      </c>
      <c r="D26" t="s">
        <v>48</v>
      </c>
      <c r="E26">
        <v>9498</v>
      </c>
    </row>
    <row r="27" spans="2:5" x14ac:dyDescent="0.25">
      <c r="B27" t="s">
        <v>49</v>
      </c>
      <c r="C27">
        <v>2002</v>
      </c>
      <c r="D27" t="s">
        <v>50</v>
      </c>
      <c r="E27">
        <v>8956</v>
      </c>
    </row>
    <row r="28" spans="2:5" x14ac:dyDescent="0.25">
      <c r="B28" t="s">
        <v>51</v>
      </c>
      <c r="C28">
        <v>2000</v>
      </c>
      <c r="D28" t="s">
        <v>8</v>
      </c>
      <c r="E28">
        <v>8247</v>
      </c>
    </row>
    <row r="29" spans="2:5" x14ac:dyDescent="0.25">
      <c r="B29" t="s">
        <v>52</v>
      </c>
      <c r="C29">
        <v>2001</v>
      </c>
      <c r="D29" t="s">
        <v>53</v>
      </c>
      <c r="E29">
        <v>7823</v>
      </c>
    </row>
    <row r="30" spans="2:5" x14ac:dyDescent="0.25">
      <c r="B30" t="s">
        <v>54</v>
      </c>
      <c r="C30">
        <v>2002</v>
      </c>
      <c r="D30" t="s">
        <v>55</v>
      </c>
      <c r="E30">
        <v>7483</v>
      </c>
    </row>
    <row r="31" spans="2:5" x14ac:dyDescent="0.25">
      <c r="B31" t="s">
        <v>56</v>
      </c>
      <c r="C31">
        <v>1997</v>
      </c>
      <c r="D31" t="s">
        <v>57</v>
      </c>
      <c r="E31">
        <v>6803</v>
      </c>
    </row>
    <row r="32" spans="2:5" x14ac:dyDescent="0.25">
      <c r="B32" t="s">
        <v>58</v>
      </c>
      <c r="C32">
        <v>2000</v>
      </c>
      <c r="D32" t="s">
        <v>15</v>
      </c>
      <c r="E32">
        <v>6297</v>
      </c>
    </row>
    <row r="33" spans="2:5" x14ac:dyDescent="0.25">
      <c r="B33" t="s">
        <v>59</v>
      </c>
      <c r="C33">
        <v>2001</v>
      </c>
      <c r="D33" t="s">
        <v>60</v>
      </c>
      <c r="E33">
        <v>6036</v>
      </c>
    </row>
    <row r="34" spans="2:5" x14ac:dyDescent="0.25">
      <c r="B34" t="s">
        <v>61</v>
      </c>
      <c r="C34">
        <v>1999</v>
      </c>
      <c r="D34" t="s">
        <v>32</v>
      </c>
      <c r="E34">
        <v>5916</v>
      </c>
    </row>
    <row r="35" spans="2:5" x14ac:dyDescent="0.25">
      <c r="B35" t="s">
        <v>62</v>
      </c>
      <c r="C35">
        <v>2001</v>
      </c>
      <c r="D35" t="s">
        <v>63</v>
      </c>
      <c r="E35">
        <v>5808</v>
      </c>
    </row>
    <row r="36" spans="2:5" x14ac:dyDescent="0.25">
      <c r="B36" t="s">
        <v>64</v>
      </c>
      <c r="C36">
        <v>2003</v>
      </c>
      <c r="D36" t="s">
        <v>50</v>
      </c>
      <c r="E36">
        <v>5517</v>
      </c>
    </row>
    <row r="37" spans="2:5" x14ac:dyDescent="0.25">
      <c r="B37" t="s">
        <v>65</v>
      </c>
      <c r="C37">
        <v>2000</v>
      </c>
      <c r="D37" t="s">
        <v>26</v>
      </c>
      <c r="E37">
        <v>4889</v>
      </c>
    </row>
    <row r="38" spans="2:5" x14ac:dyDescent="0.25">
      <c r="B38" t="s">
        <v>66</v>
      </c>
      <c r="C38">
        <v>1997</v>
      </c>
      <c r="D38" t="s">
        <v>67</v>
      </c>
      <c r="E38">
        <v>4520</v>
      </c>
    </row>
    <row r="39" spans="2:5" x14ac:dyDescent="0.25">
      <c r="B39" t="s">
        <v>68</v>
      </c>
      <c r="C39">
        <v>2000</v>
      </c>
      <c r="D39" t="s">
        <v>30</v>
      </c>
      <c r="E39">
        <v>3999</v>
      </c>
    </row>
    <row r="40" spans="2:5" x14ac:dyDescent="0.25">
      <c r="B40" t="s">
        <v>69</v>
      </c>
      <c r="C40">
        <v>2003</v>
      </c>
      <c r="D40" t="s">
        <v>57</v>
      </c>
      <c r="E40">
        <v>3775</v>
      </c>
    </row>
    <row r="41" spans="2:5" x14ac:dyDescent="0.25">
      <c r="B41" t="s">
        <v>70</v>
      </c>
      <c r="C41">
        <v>1998</v>
      </c>
      <c r="D41" t="s">
        <v>37</v>
      </c>
      <c r="E41">
        <v>3342</v>
      </c>
    </row>
    <row r="42" spans="2:5" x14ac:dyDescent="0.25">
      <c r="B42" t="s">
        <v>71</v>
      </c>
      <c r="C42">
        <v>1998</v>
      </c>
      <c r="D42" t="s">
        <v>53</v>
      </c>
      <c r="E42">
        <v>3326</v>
      </c>
    </row>
    <row r="43" spans="2:5" x14ac:dyDescent="0.25">
      <c r="B43" t="s">
        <v>72</v>
      </c>
      <c r="C43">
        <v>2002</v>
      </c>
      <c r="D43" t="s">
        <v>67</v>
      </c>
      <c r="E43">
        <v>3284</v>
      </c>
    </row>
    <row r="44" spans="2:5" x14ac:dyDescent="0.25">
      <c r="B44" t="s">
        <v>73</v>
      </c>
      <c r="C44">
        <v>2001</v>
      </c>
      <c r="D44" t="s">
        <v>18</v>
      </c>
      <c r="E44">
        <v>3044</v>
      </c>
    </row>
    <row r="45" spans="2:5" x14ac:dyDescent="0.25">
      <c r="B45" t="s">
        <v>74</v>
      </c>
      <c r="C45">
        <v>2004</v>
      </c>
      <c r="D45" t="s">
        <v>75</v>
      </c>
      <c r="E45">
        <v>2939</v>
      </c>
    </row>
    <row r="46" spans="2:5" x14ac:dyDescent="0.25">
      <c r="B46" t="s">
        <v>76</v>
      </c>
      <c r="C46">
        <v>2004</v>
      </c>
      <c r="D46" t="s">
        <v>60</v>
      </c>
      <c r="E46">
        <v>2933</v>
      </c>
    </row>
    <row r="47" spans="2:5" x14ac:dyDescent="0.25">
      <c r="B47" t="s">
        <v>77</v>
      </c>
      <c r="C47">
        <v>2001</v>
      </c>
      <c r="D47" t="s">
        <v>15</v>
      </c>
      <c r="E47">
        <v>2350</v>
      </c>
    </row>
    <row r="48" spans="2:5" x14ac:dyDescent="0.25">
      <c r="B48" t="s">
        <v>78</v>
      </c>
      <c r="C48">
        <v>2003</v>
      </c>
      <c r="D48" t="s">
        <v>24</v>
      </c>
      <c r="E48">
        <v>2305</v>
      </c>
    </row>
    <row r="49" spans="2:5" x14ac:dyDescent="0.25">
      <c r="B49" t="s">
        <v>79</v>
      </c>
      <c r="C49">
        <v>2001</v>
      </c>
      <c r="D49" t="s">
        <v>55</v>
      </c>
      <c r="E49">
        <v>2073</v>
      </c>
    </row>
    <row r="50" spans="2:5" x14ac:dyDescent="0.25">
      <c r="B50" t="s">
        <v>80</v>
      </c>
      <c r="C50">
        <v>2000</v>
      </c>
      <c r="D50" t="s">
        <v>10</v>
      </c>
      <c r="E50">
        <v>1737</v>
      </c>
    </row>
    <row r="51" spans="2:5" x14ac:dyDescent="0.25">
      <c r="B51" t="s">
        <v>81</v>
      </c>
      <c r="C51">
        <v>2000</v>
      </c>
      <c r="D51" t="s">
        <v>82</v>
      </c>
      <c r="E51">
        <v>1259</v>
      </c>
    </row>
    <row r="52" spans="2:5" x14ac:dyDescent="0.25">
      <c r="B52" t="s">
        <v>83</v>
      </c>
      <c r="C52">
        <v>2000</v>
      </c>
      <c r="D52" t="s">
        <v>84</v>
      </c>
      <c r="E52">
        <v>1246</v>
      </c>
    </row>
    <row r="53" spans="2:5" x14ac:dyDescent="0.25">
      <c r="B53" t="s">
        <v>180</v>
      </c>
      <c r="C53">
        <v>2001</v>
      </c>
      <c r="D53" t="s">
        <v>198</v>
      </c>
      <c r="E53">
        <v>0</v>
      </c>
    </row>
    <row r="54" spans="2:5" x14ac:dyDescent="0.25">
      <c r="B54" t="s">
        <v>181</v>
      </c>
      <c r="C54">
        <v>2001</v>
      </c>
      <c r="D54" t="s">
        <v>194</v>
      </c>
      <c r="E54">
        <v>0</v>
      </c>
    </row>
    <row r="55" spans="2:5" x14ac:dyDescent="0.25">
      <c r="B55" t="s">
        <v>182</v>
      </c>
      <c r="C55">
        <v>2001</v>
      </c>
      <c r="D55" t="s">
        <v>57</v>
      </c>
      <c r="E55">
        <v>0</v>
      </c>
    </row>
    <row r="56" spans="2:5" x14ac:dyDescent="0.25">
      <c r="B56" t="s">
        <v>183</v>
      </c>
      <c r="C56">
        <v>2004</v>
      </c>
      <c r="D56" t="s">
        <v>57</v>
      </c>
      <c r="E56">
        <v>0</v>
      </c>
    </row>
    <row r="57" spans="2:5" x14ac:dyDescent="0.25">
      <c r="B57" t="s">
        <v>184</v>
      </c>
      <c r="C57">
        <v>2003</v>
      </c>
      <c r="D57" t="s">
        <v>195</v>
      </c>
      <c r="E57">
        <v>0</v>
      </c>
    </row>
    <row r="58" spans="2:5" x14ac:dyDescent="0.25">
      <c r="B58" t="s">
        <v>185</v>
      </c>
      <c r="C58">
        <v>2003</v>
      </c>
      <c r="D58" t="s">
        <v>195</v>
      </c>
    </row>
    <row r="59" spans="2:5" x14ac:dyDescent="0.25">
      <c r="B59" t="s">
        <v>186</v>
      </c>
      <c r="C59">
        <v>2002</v>
      </c>
      <c r="D59" t="s">
        <v>196</v>
      </c>
      <c r="E59">
        <v>0</v>
      </c>
    </row>
    <row r="60" spans="2:5" x14ac:dyDescent="0.25">
      <c r="B60" t="s">
        <v>187</v>
      </c>
      <c r="C60">
        <v>2002</v>
      </c>
      <c r="D60" t="s">
        <v>57</v>
      </c>
      <c r="E60">
        <v>0</v>
      </c>
    </row>
    <row r="61" spans="2:5" x14ac:dyDescent="0.25">
      <c r="B61" t="s">
        <v>188</v>
      </c>
      <c r="C61">
        <v>2004</v>
      </c>
      <c r="D61" t="s">
        <v>193</v>
      </c>
      <c r="E61">
        <v>0</v>
      </c>
    </row>
    <row r="62" spans="2:5" x14ac:dyDescent="0.25">
      <c r="B62" t="s">
        <v>190</v>
      </c>
      <c r="C62">
        <v>2001</v>
      </c>
      <c r="D62" t="s">
        <v>55</v>
      </c>
      <c r="E62">
        <v>0</v>
      </c>
    </row>
    <row r="63" spans="2:5" x14ac:dyDescent="0.25">
      <c r="B63" t="s">
        <v>191</v>
      </c>
      <c r="C63">
        <v>2003</v>
      </c>
      <c r="D63" t="s">
        <v>197</v>
      </c>
      <c r="E63">
        <v>0</v>
      </c>
    </row>
    <row r="64" spans="2:5" x14ac:dyDescent="0.25">
      <c r="B64" t="s">
        <v>192</v>
      </c>
      <c r="C64">
        <v>2004</v>
      </c>
      <c r="D64" t="s">
        <v>193</v>
      </c>
      <c r="E64">
        <v>0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topLeftCell="A34" workbookViewId="0"/>
  </sheetViews>
  <sheetFormatPr defaultRowHeight="15" x14ac:dyDescent="0.25"/>
  <cols>
    <col min="1" max="1" width="20.5703125" bestFit="1" customWidth="1"/>
    <col min="2" max="2" width="5" bestFit="1" customWidth="1"/>
    <col min="3" max="3" width="14.42578125" bestFit="1" customWidth="1"/>
  </cols>
  <sheetData>
    <row r="1" spans="1:24" x14ac:dyDescent="0.25">
      <c r="A1">
        <v>1</v>
      </c>
      <c r="D1" s="8">
        <v>100</v>
      </c>
      <c r="E1" s="8">
        <v>200</v>
      </c>
      <c r="F1" s="8">
        <v>300</v>
      </c>
      <c r="G1" s="8">
        <v>400</v>
      </c>
      <c r="H1" s="8">
        <v>500</v>
      </c>
      <c r="I1" s="8">
        <v>600</v>
      </c>
      <c r="J1" s="22">
        <v>2019</v>
      </c>
      <c r="K1" s="8">
        <v>100</v>
      </c>
      <c r="L1" s="8">
        <v>200</v>
      </c>
      <c r="M1" s="8">
        <v>300</v>
      </c>
      <c r="N1" s="8">
        <v>400</v>
      </c>
      <c r="O1" s="8">
        <v>500</v>
      </c>
      <c r="P1" s="8">
        <v>600</v>
      </c>
      <c r="Q1" s="22">
        <v>2020</v>
      </c>
      <c r="R1" s="8">
        <v>100</v>
      </c>
      <c r="S1" s="8">
        <v>200</v>
      </c>
      <c r="T1" s="8">
        <v>300</v>
      </c>
      <c r="U1" s="8">
        <v>400</v>
      </c>
      <c r="V1" s="8">
        <v>500</v>
      </c>
      <c r="W1" s="8">
        <v>600</v>
      </c>
      <c r="X1" s="22">
        <v>2021</v>
      </c>
    </row>
    <row r="2" spans="1:24" x14ac:dyDescent="0.25">
      <c r="A2" t="s">
        <v>0</v>
      </c>
      <c r="B2">
        <v>1997</v>
      </c>
      <c r="C2" t="s">
        <v>2</v>
      </c>
      <c r="D2">
        <v>5</v>
      </c>
      <c r="E2">
        <v>13</v>
      </c>
      <c r="F2">
        <v>4</v>
      </c>
      <c r="G2">
        <v>2</v>
      </c>
      <c r="H2">
        <v>1</v>
      </c>
      <c r="J2" s="27">
        <f>100*D2+200*E2+300*F2+400*G2+500*H2+600*I2</f>
        <v>5600</v>
      </c>
      <c r="K2">
        <v>3</v>
      </c>
      <c r="L2">
        <v>11</v>
      </c>
      <c r="M2">
        <v>9</v>
      </c>
      <c r="N2">
        <v>1</v>
      </c>
      <c r="O2">
        <v>2</v>
      </c>
      <c r="P2">
        <v>1</v>
      </c>
      <c r="Q2" s="27">
        <f>100*K2+200*L2+300*M2+400*N2+500*O2+600*P2</f>
        <v>7200</v>
      </c>
      <c r="R2">
        <v>12</v>
      </c>
      <c r="S2">
        <v>11</v>
      </c>
      <c r="T2">
        <v>7</v>
      </c>
      <c r="U2">
        <v>1</v>
      </c>
      <c r="V2">
        <v>2</v>
      </c>
      <c r="X2" s="27">
        <f>100*R2+200*S2+300*T2+400*U2+500*V2+600*W2</f>
        <v>6900</v>
      </c>
    </row>
    <row r="3" spans="1:24" x14ac:dyDescent="0.25">
      <c r="A3" t="s">
        <v>4</v>
      </c>
      <c r="B3">
        <v>1999</v>
      </c>
      <c r="C3" t="s">
        <v>5</v>
      </c>
      <c r="D3">
        <v>2</v>
      </c>
      <c r="E3">
        <v>4</v>
      </c>
      <c r="F3">
        <v>3</v>
      </c>
      <c r="G3">
        <v>2</v>
      </c>
      <c r="H3">
        <v>1</v>
      </c>
      <c r="J3" s="27">
        <f t="shared" ref="J3:J64" si="0">100*D3+200*E3+300*F3+400*G3+500*H3+600*I3</f>
        <v>3200</v>
      </c>
      <c r="K3">
        <v>2</v>
      </c>
      <c r="L3">
        <v>8</v>
      </c>
      <c r="M3">
        <v>4</v>
      </c>
      <c r="N3">
        <v>2</v>
      </c>
      <c r="O3">
        <v>1</v>
      </c>
      <c r="Q3" s="27">
        <f t="shared" ref="Q3:Q64" si="1">100*K3+200*L3+300*M3+400*N3+500*O3+600*P3</f>
        <v>4300</v>
      </c>
      <c r="R3">
        <v>7</v>
      </c>
      <c r="S3">
        <v>9</v>
      </c>
      <c r="T3">
        <v>3</v>
      </c>
      <c r="U3">
        <v>2</v>
      </c>
      <c r="X3" s="27">
        <f t="shared" ref="X3:X64" si="2">100*R3+200*S3+300*T3+400*U3+500*V3+600*W3</f>
        <v>4200</v>
      </c>
    </row>
    <row r="4" spans="1:24" x14ac:dyDescent="0.25">
      <c r="A4" t="s">
        <v>7</v>
      </c>
      <c r="B4">
        <v>2003</v>
      </c>
      <c r="C4" t="s">
        <v>8</v>
      </c>
      <c r="D4">
        <v>2</v>
      </c>
      <c r="J4" s="27">
        <f t="shared" si="0"/>
        <v>200</v>
      </c>
      <c r="K4">
        <v>9</v>
      </c>
      <c r="L4">
        <v>7</v>
      </c>
      <c r="M4">
        <v>7</v>
      </c>
      <c r="N4">
        <v>2</v>
      </c>
      <c r="O4">
        <v>1</v>
      </c>
      <c r="Q4" s="27">
        <f t="shared" si="1"/>
        <v>5700</v>
      </c>
      <c r="R4">
        <v>12</v>
      </c>
      <c r="S4">
        <v>11</v>
      </c>
      <c r="T4">
        <v>6</v>
      </c>
      <c r="U4">
        <v>3</v>
      </c>
      <c r="V4">
        <v>2</v>
      </c>
      <c r="W4">
        <v>1</v>
      </c>
      <c r="X4" s="27">
        <f t="shared" si="2"/>
        <v>8000</v>
      </c>
    </row>
    <row r="5" spans="1:24" x14ac:dyDescent="0.25">
      <c r="A5" t="s">
        <v>9</v>
      </c>
      <c r="B5">
        <v>2000</v>
      </c>
      <c r="C5" t="s">
        <v>10</v>
      </c>
      <c r="D5">
        <v>5</v>
      </c>
      <c r="E5">
        <v>4</v>
      </c>
      <c r="F5">
        <v>3</v>
      </c>
      <c r="G5">
        <v>2</v>
      </c>
      <c r="H5">
        <v>1</v>
      </c>
      <c r="J5" s="27">
        <f t="shared" si="0"/>
        <v>3500</v>
      </c>
      <c r="K5">
        <v>5</v>
      </c>
      <c r="L5">
        <v>15</v>
      </c>
      <c r="M5">
        <v>7</v>
      </c>
      <c r="N5">
        <v>1</v>
      </c>
      <c r="O5">
        <v>2</v>
      </c>
      <c r="Q5" s="27">
        <f t="shared" si="1"/>
        <v>7000</v>
      </c>
      <c r="R5">
        <v>8</v>
      </c>
      <c r="S5">
        <v>14</v>
      </c>
      <c r="T5">
        <v>9</v>
      </c>
      <c r="U5">
        <v>6</v>
      </c>
      <c r="X5" s="27">
        <f t="shared" si="2"/>
        <v>8700</v>
      </c>
    </row>
    <row r="6" spans="1:24" x14ac:dyDescent="0.25">
      <c r="A6" t="s">
        <v>11</v>
      </c>
      <c r="B6">
        <v>1999</v>
      </c>
      <c r="C6" t="s">
        <v>13</v>
      </c>
      <c r="D6">
        <v>10</v>
      </c>
      <c r="E6">
        <v>4</v>
      </c>
      <c r="F6">
        <v>8</v>
      </c>
      <c r="G6">
        <v>5</v>
      </c>
      <c r="J6" s="27">
        <f t="shared" si="0"/>
        <v>6200</v>
      </c>
      <c r="K6">
        <v>1</v>
      </c>
      <c r="L6">
        <v>5</v>
      </c>
      <c r="M6">
        <v>3</v>
      </c>
      <c r="N6">
        <v>1</v>
      </c>
      <c r="Q6" s="27">
        <f t="shared" si="1"/>
        <v>2400</v>
      </c>
      <c r="R6">
        <v>8</v>
      </c>
      <c r="S6">
        <v>11</v>
      </c>
      <c r="U6">
        <v>1</v>
      </c>
      <c r="V6">
        <v>1</v>
      </c>
      <c r="W6">
        <v>1</v>
      </c>
      <c r="X6" s="27">
        <f t="shared" si="2"/>
        <v>4500</v>
      </c>
    </row>
    <row r="7" spans="1:24" x14ac:dyDescent="0.25">
      <c r="A7" t="s">
        <v>14</v>
      </c>
      <c r="B7">
        <v>1997</v>
      </c>
      <c r="C7" t="s">
        <v>15</v>
      </c>
      <c r="D7">
        <v>8</v>
      </c>
      <c r="E7">
        <v>4</v>
      </c>
      <c r="F7">
        <v>4</v>
      </c>
      <c r="G7">
        <v>2</v>
      </c>
      <c r="H7">
        <v>1</v>
      </c>
      <c r="J7" s="27">
        <f t="shared" si="0"/>
        <v>4100</v>
      </c>
      <c r="K7">
        <v>3</v>
      </c>
      <c r="L7">
        <v>12</v>
      </c>
      <c r="M7">
        <v>5</v>
      </c>
      <c r="N7">
        <v>1</v>
      </c>
      <c r="O7">
        <v>2</v>
      </c>
      <c r="P7">
        <v>1</v>
      </c>
      <c r="Q7" s="27">
        <f t="shared" si="1"/>
        <v>6200</v>
      </c>
      <c r="R7">
        <v>4</v>
      </c>
      <c r="S7">
        <v>7</v>
      </c>
      <c r="T7">
        <v>2</v>
      </c>
      <c r="U7">
        <v>2</v>
      </c>
      <c r="X7" s="27">
        <f t="shared" si="2"/>
        <v>3200</v>
      </c>
    </row>
    <row r="8" spans="1:24" x14ac:dyDescent="0.25">
      <c r="A8" t="s">
        <v>17</v>
      </c>
      <c r="B8">
        <v>2003</v>
      </c>
      <c r="C8" t="s">
        <v>18</v>
      </c>
      <c r="D8">
        <v>9</v>
      </c>
      <c r="E8">
        <v>7</v>
      </c>
      <c r="F8">
        <v>4</v>
      </c>
      <c r="G8">
        <v>2</v>
      </c>
      <c r="J8" s="27">
        <f t="shared" si="0"/>
        <v>4300</v>
      </c>
      <c r="K8">
        <v>9</v>
      </c>
      <c r="L8">
        <v>13</v>
      </c>
      <c r="M8">
        <v>7</v>
      </c>
      <c r="N8">
        <v>3</v>
      </c>
      <c r="O8">
        <v>2</v>
      </c>
      <c r="Q8" s="27">
        <f t="shared" si="1"/>
        <v>7800</v>
      </c>
      <c r="R8">
        <v>6</v>
      </c>
      <c r="S8">
        <v>9</v>
      </c>
      <c r="T8">
        <v>5</v>
      </c>
      <c r="U8">
        <v>4</v>
      </c>
      <c r="V8">
        <v>3</v>
      </c>
      <c r="W8">
        <v>3</v>
      </c>
      <c r="X8" s="27">
        <f t="shared" si="2"/>
        <v>8800</v>
      </c>
    </row>
    <row r="9" spans="1:24" x14ac:dyDescent="0.25">
      <c r="A9" t="s">
        <v>19</v>
      </c>
      <c r="B9">
        <v>2001</v>
      </c>
      <c r="C9" t="s">
        <v>20</v>
      </c>
      <c r="D9">
        <v>12</v>
      </c>
      <c r="E9">
        <v>7</v>
      </c>
      <c r="F9">
        <v>3</v>
      </c>
      <c r="G9">
        <v>2</v>
      </c>
      <c r="J9" s="27">
        <f t="shared" si="0"/>
        <v>4300</v>
      </c>
      <c r="K9">
        <v>6</v>
      </c>
      <c r="L9">
        <v>12</v>
      </c>
      <c r="M9">
        <v>9</v>
      </c>
      <c r="N9">
        <v>1</v>
      </c>
      <c r="O9">
        <v>2</v>
      </c>
      <c r="Q9" s="27">
        <f t="shared" si="1"/>
        <v>7100</v>
      </c>
      <c r="R9">
        <v>14</v>
      </c>
      <c r="S9">
        <v>11</v>
      </c>
      <c r="T9">
        <v>3</v>
      </c>
      <c r="U9">
        <v>10</v>
      </c>
      <c r="V9">
        <v>1</v>
      </c>
      <c r="X9" s="27">
        <f t="shared" si="2"/>
        <v>9000</v>
      </c>
    </row>
    <row r="10" spans="1:24" x14ac:dyDescent="0.25">
      <c r="A10" t="s">
        <v>21</v>
      </c>
      <c r="B10">
        <v>2004</v>
      </c>
      <c r="C10" t="s">
        <v>22</v>
      </c>
      <c r="D10">
        <v>4</v>
      </c>
      <c r="J10" s="27">
        <f t="shared" si="0"/>
        <v>400</v>
      </c>
      <c r="K10">
        <v>3</v>
      </c>
      <c r="L10">
        <v>8</v>
      </c>
      <c r="M10">
        <v>10</v>
      </c>
      <c r="N10">
        <v>7</v>
      </c>
      <c r="O10">
        <v>2</v>
      </c>
      <c r="P10">
        <v>1</v>
      </c>
      <c r="Q10" s="27">
        <f t="shared" si="1"/>
        <v>9300</v>
      </c>
      <c r="R10">
        <v>4</v>
      </c>
      <c r="S10">
        <v>6</v>
      </c>
      <c r="T10">
        <v>4</v>
      </c>
      <c r="U10">
        <v>2</v>
      </c>
      <c r="V10">
        <v>1</v>
      </c>
      <c r="W10">
        <v>2</v>
      </c>
      <c r="X10" s="27">
        <f t="shared" si="2"/>
        <v>5300</v>
      </c>
    </row>
    <row r="11" spans="1:24" x14ac:dyDescent="0.25">
      <c r="A11" t="s">
        <v>23</v>
      </c>
      <c r="B11">
        <v>2002</v>
      </c>
      <c r="C11" t="s">
        <v>24</v>
      </c>
      <c r="J11" s="27">
        <f t="shared" si="0"/>
        <v>0</v>
      </c>
      <c r="K11">
        <v>15</v>
      </c>
      <c r="L11">
        <v>9</v>
      </c>
      <c r="M11">
        <v>5</v>
      </c>
      <c r="N11">
        <v>1</v>
      </c>
      <c r="Q11" s="27">
        <f t="shared" si="1"/>
        <v>5200</v>
      </c>
      <c r="R11">
        <v>9</v>
      </c>
      <c r="S11">
        <v>6</v>
      </c>
      <c r="T11">
        <v>2</v>
      </c>
      <c r="U11">
        <v>1</v>
      </c>
      <c r="X11" s="27">
        <f t="shared" si="2"/>
        <v>3100</v>
      </c>
    </row>
    <row r="12" spans="1:24" x14ac:dyDescent="0.25">
      <c r="A12" t="s">
        <v>25</v>
      </c>
      <c r="B12">
        <v>2000</v>
      </c>
      <c r="C12" t="s">
        <v>26</v>
      </c>
      <c r="D12">
        <v>6</v>
      </c>
      <c r="E12">
        <v>6</v>
      </c>
      <c r="F12">
        <v>6</v>
      </c>
      <c r="J12" s="27">
        <f t="shared" si="0"/>
        <v>3600</v>
      </c>
      <c r="K12">
        <v>3</v>
      </c>
      <c r="L12">
        <v>8</v>
      </c>
      <c r="M12">
        <v>9</v>
      </c>
      <c r="N12">
        <v>3</v>
      </c>
      <c r="Q12" s="27">
        <f t="shared" si="1"/>
        <v>5800</v>
      </c>
      <c r="R12">
        <v>4</v>
      </c>
      <c r="S12">
        <v>4</v>
      </c>
      <c r="T12">
        <v>1</v>
      </c>
      <c r="U12">
        <v>1</v>
      </c>
      <c r="V12">
        <v>1</v>
      </c>
      <c r="X12" s="27">
        <f t="shared" si="2"/>
        <v>2400</v>
      </c>
    </row>
    <row r="13" spans="1:24" x14ac:dyDescent="0.25">
      <c r="A13" t="s">
        <v>27</v>
      </c>
      <c r="B13">
        <v>2001</v>
      </c>
      <c r="C13" t="s">
        <v>28</v>
      </c>
      <c r="D13">
        <v>8</v>
      </c>
      <c r="E13">
        <v>3</v>
      </c>
      <c r="F13">
        <v>6</v>
      </c>
      <c r="H13">
        <v>1</v>
      </c>
      <c r="J13" s="27">
        <f t="shared" si="0"/>
        <v>3700</v>
      </c>
      <c r="K13">
        <v>15</v>
      </c>
      <c r="L13">
        <v>11</v>
      </c>
      <c r="M13">
        <v>8</v>
      </c>
      <c r="N13">
        <v>5</v>
      </c>
      <c r="O13">
        <v>1</v>
      </c>
      <c r="Q13" s="27">
        <f t="shared" si="1"/>
        <v>8600</v>
      </c>
      <c r="R13">
        <v>5</v>
      </c>
      <c r="S13">
        <v>6</v>
      </c>
      <c r="T13">
        <v>2</v>
      </c>
      <c r="U13">
        <v>2</v>
      </c>
      <c r="V13">
        <v>1</v>
      </c>
      <c r="X13" s="27">
        <f t="shared" si="2"/>
        <v>3600</v>
      </c>
    </row>
    <row r="14" spans="1:24" x14ac:dyDescent="0.25">
      <c r="A14" t="s">
        <v>29</v>
      </c>
      <c r="B14">
        <v>1999</v>
      </c>
      <c r="C14" t="s">
        <v>30</v>
      </c>
      <c r="D14">
        <v>9</v>
      </c>
      <c r="E14">
        <v>3</v>
      </c>
      <c r="F14">
        <v>6</v>
      </c>
      <c r="J14" s="27">
        <f t="shared" si="0"/>
        <v>3300</v>
      </c>
      <c r="K14">
        <v>2</v>
      </c>
      <c r="L14">
        <v>9</v>
      </c>
      <c r="M14">
        <v>6</v>
      </c>
      <c r="N14">
        <v>1</v>
      </c>
      <c r="Q14" s="27">
        <f t="shared" si="1"/>
        <v>4200</v>
      </c>
      <c r="R14">
        <v>9</v>
      </c>
      <c r="S14">
        <v>2</v>
      </c>
      <c r="T14">
        <v>5</v>
      </c>
      <c r="U14">
        <v>1</v>
      </c>
      <c r="X14" s="27">
        <f t="shared" si="2"/>
        <v>3200</v>
      </c>
    </row>
    <row r="15" spans="1:24" x14ac:dyDescent="0.25">
      <c r="A15" t="s">
        <v>31</v>
      </c>
      <c r="B15">
        <v>1998</v>
      </c>
      <c r="C15" t="s">
        <v>32</v>
      </c>
      <c r="D15">
        <v>1</v>
      </c>
      <c r="G15">
        <v>1</v>
      </c>
      <c r="J15" s="27">
        <f t="shared" si="0"/>
        <v>500</v>
      </c>
      <c r="K15">
        <v>3</v>
      </c>
      <c r="L15">
        <v>7</v>
      </c>
      <c r="M15">
        <v>2</v>
      </c>
      <c r="Q15" s="27">
        <f t="shared" si="1"/>
        <v>2300</v>
      </c>
      <c r="R15">
        <v>5</v>
      </c>
      <c r="S15">
        <v>3</v>
      </c>
      <c r="T15">
        <v>1</v>
      </c>
      <c r="X15" s="27">
        <f t="shared" si="2"/>
        <v>1400</v>
      </c>
    </row>
    <row r="16" spans="1:24" x14ac:dyDescent="0.25">
      <c r="A16" t="s">
        <v>33</v>
      </c>
      <c r="B16">
        <v>1998</v>
      </c>
      <c r="C16" t="s">
        <v>13</v>
      </c>
      <c r="D16">
        <v>4</v>
      </c>
      <c r="E16">
        <v>4</v>
      </c>
      <c r="F16">
        <v>4</v>
      </c>
      <c r="G16">
        <v>2</v>
      </c>
      <c r="J16" s="27">
        <f t="shared" si="0"/>
        <v>3200</v>
      </c>
      <c r="K16">
        <v>2</v>
      </c>
      <c r="L16">
        <v>5</v>
      </c>
      <c r="M16">
        <v>5</v>
      </c>
      <c r="Q16" s="27">
        <f t="shared" si="1"/>
        <v>2700</v>
      </c>
      <c r="R16">
        <v>5</v>
      </c>
      <c r="S16">
        <v>2</v>
      </c>
      <c r="T16">
        <v>1</v>
      </c>
      <c r="X16" s="27">
        <f t="shared" si="2"/>
        <v>1200</v>
      </c>
    </row>
    <row r="17" spans="1:24" x14ac:dyDescent="0.25">
      <c r="A17" t="s">
        <v>34</v>
      </c>
      <c r="B17">
        <v>1999</v>
      </c>
      <c r="C17" t="s">
        <v>35</v>
      </c>
      <c r="D17">
        <v>8</v>
      </c>
      <c r="E17">
        <v>2</v>
      </c>
      <c r="F17">
        <v>4</v>
      </c>
      <c r="J17" s="27">
        <f t="shared" si="0"/>
        <v>2400</v>
      </c>
      <c r="K17">
        <v>6</v>
      </c>
      <c r="L17">
        <v>11</v>
      </c>
      <c r="M17">
        <v>6</v>
      </c>
      <c r="N17">
        <v>1</v>
      </c>
      <c r="Q17" s="27">
        <f t="shared" si="1"/>
        <v>5000</v>
      </c>
      <c r="R17">
        <v>2</v>
      </c>
      <c r="S17">
        <v>3</v>
      </c>
      <c r="T17">
        <v>4</v>
      </c>
      <c r="X17" s="27">
        <f t="shared" si="2"/>
        <v>2000</v>
      </c>
    </row>
    <row r="18" spans="1:24" x14ac:dyDescent="0.25">
      <c r="A18" t="s">
        <v>36</v>
      </c>
      <c r="B18">
        <v>2004</v>
      </c>
      <c r="C18" t="s">
        <v>37</v>
      </c>
      <c r="J18" s="27">
        <f t="shared" si="0"/>
        <v>0</v>
      </c>
      <c r="K18">
        <v>5</v>
      </c>
      <c r="L18">
        <v>9</v>
      </c>
      <c r="M18">
        <v>3</v>
      </c>
      <c r="N18">
        <v>1</v>
      </c>
      <c r="O18">
        <v>1</v>
      </c>
      <c r="Q18" s="27">
        <f t="shared" si="1"/>
        <v>4100</v>
      </c>
      <c r="R18">
        <v>9</v>
      </c>
      <c r="S18">
        <v>4</v>
      </c>
      <c r="T18">
        <v>1</v>
      </c>
      <c r="U18">
        <v>1</v>
      </c>
      <c r="X18" s="27">
        <f t="shared" si="2"/>
        <v>2400</v>
      </c>
    </row>
    <row r="19" spans="1:24" x14ac:dyDescent="0.25">
      <c r="A19" t="s">
        <v>38</v>
      </c>
      <c r="B19">
        <v>2000</v>
      </c>
      <c r="C19" t="s">
        <v>39</v>
      </c>
      <c r="D19">
        <v>3</v>
      </c>
      <c r="E19">
        <v>4</v>
      </c>
      <c r="F19">
        <v>2</v>
      </c>
      <c r="J19" s="27">
        <f t="shared" si="0"/>
        <v>1700</v>
      </c>
      <c r="K19">
        <v>2</v>
      </c>
      <c r="L19">
        <v>10</v>
      </c>
      <c r="M19">
        <v>7</v>
      </c>
      <c r="N19">
        <v>1</v>
      </c>
      <c r="P19">
        <v>1</v>
      </c>
      <c r="Q19" s="27">
        <f t="shared" si="1"/>
        <v>5300</v>
      </c>
      <c r="R19">
        <v>5</v>
      </c>
      <c r="S19">
        <v>1</v>
      </c>
      <c r="T19">
        <v>2</v>
      </c>
      <c r="X19" s="27">
        <f t="shared" si="2"/>
        <v>1300</v>
      </c>
    </row>
    <row r="20" spans="1:24" x14ac:dyDescent="0.25">
      <c r="A20" t="s">
        <v>40</v>
      </c>
      <c r="B20">
        <v>2002</v>
      </c>
      <c r="C20" t="s">
        <v>8</v>
      </c>
      <c r="D20">
        <v>7</v>
      </c>
      <c r="E20">
        <v>4</v>
      </c>
      <c r="F20">
        <v>5</v>
      </c>
      <c r="J20" s="27">
        <f t="shared" si="0"/>
        <v>3000</v>
      </c>
      <c r="K20">
        <v>5</v>
      </c>
      <c r="L20">
        <v>8</v>
      </c>
      <c r="M20">
        <v>4</v>
      </c>
      <c r="O20">
        <v>1</v>
      </c>
      <c r="Q20" s="27">
        <f t="shared" si="1"/>
        <v>3800</v>
      </c>
      <c r="R20">
        <v>7</v>
      </c>
      <c r="S20">
        <v>2</v>
      </c>
      <c r="T20">
        <v>2</v>
      </c>
      <c r="X20" s="27">
        <f t="shared" si="2"/>
        <v>1700</v>
      </c>
    </row>
    <row r="21" spans="1:24" x14ac:dyDescent="0.25">
      <c r="A21" t="s">
        <v>41</v>
      </c>
      <c r="B21">
        <v>1999</v>
      </c>
      <c r="C21" t="s">
        <v>42</v>
      </c>
      <c r="D21">
        <v>5</v>
      </c>
      <c r="E21">
        <v>2</v>
      </c>
      <c r="F21">
        <v>2</v>
      </c>
      <c r="G21">
        <v>1</v>
      </c>
      <c r="J21" s="27">
        <f t="shared" si="0"/>
        <v>1900</v>
      </c>
      <c r="K21">
        <v>5</v>
      </c>
      <c r="L21">
        <v>7</v>
      </c>
      <c r="M21">
        <v>5</v>
      </c>
      <c r="N21">
        <v>1</v>
      </c>
      <c r="Q21" s="27">
        <f t="shared" si="1"/>
        <v>3800</v>
      </c>
      <c r="R21">
        <v>4</v>
      </c>
      <c r="S21">
        <v>3</v>
      </c>
      <c r="T21">
        <v>2</v>
      </c>
      <c r="U21">
        <v>1</v>
      </c>
      <c r="X21" s="27">
        <f t="shared" si="2"/>
        <v>2000</v>
      </c>
    </row>
    <row r="22" spans="1:24" x14ac:dyDescent="0.25">
      <c r="A22" t="s">
        <v>43</v>
      </c>
      <c r="B22">
        <v>2002</v>
      </c>
      <c r="C22" t="s">
        <v>15</v>
      </c>
      <c r="D22">
        <v>1</v>
      </c>
      <c r="J22" s="27">
        <f t="shared" si="0"/>
        <v>100</v>
      </c>
      <c r="K22">
        <v>2</v>
      </c>
      <c r="L22">
        <v>3</v>
      </c>
      <c r="M22">
        <v>4</v>
      </c>
      <c r="Q22" s="27">
        <f t="shared" si="1"/>
        <v>2000</v>
      </c>
      <c r="R22">
        <v>7</v>
      </c>
      <c r="S22">
        <v>3</v>
      </c>
      <c r="T22">
        <v>1</v>
      </c>
      <c r="X22" s="27">
        <f t="shared" si="2"/>
        <v>1600</v>
      </c>
    </row>
    <row r="23" spans="1:24" x14ac:dyDescent="0.25">
      <c r="A23" t="s">
        <v>44</v>
      </c>
      <c r="B23">
        <v>1999</v>
      </c>
      <c r="C23" t="s">
        <v>15</v>
      </c>
      <c r="D23">
        <v>1</v>
      </c>
      <c r="E23">
        <v>3</v>
      </c>
      <c r="F23">
        <v>2</v>
      </c>
      <c r="J23" s="27">
        <f t="shared" si="0"/>
        <v>1300</v>
      </c>
      <c r="K23">
        <v>1</v>
      </c>
      <c r="L23">
        <v>3</v>
      </c>
      <c r="M23">
        <v>6</v>
      </c>
      <c r="N23">
        <v>1</v>
      </c>
      <c r="Q23" s="27">
        <f t="shared" si="1"/>
        <v>2900</v>
      </c>
      <c r="R23">
        <v>4</v>
      </c>
      <c r="S23">
        <v>3</v>
      </c>
      <c r="U23">
        <v>1</v>
      </c>
      <c r="X23" s="27">
        <f t="shared" si="2"/>
        <v>1400</v>
      </c>
    </row>
    <row r="24" spans="1:24" x14ac:dyDescent="0.25">
      <c r="A24" t="s">
        <v>45</v>
      </c>
      <c r="B24">
        <v>1998</v>
      </c>
      <c r="C24" t="s">
        <v>22</v>
      </c>
      <c r="D24">
        <v>3</v>
      </c>
      <c r="E24">
        <v>2</v>
      </c>
      <c r="F24">
        <v>1</v>
      </c>
      <c r="J24" s="27">
        <f t="shared" si="0"/>
        <v>1000</v>
      </c>
      <c r="K24">
        <v>4</v>
      </c>
      <c r="L24">
        <v>1</v>
      </c>
      <c r="M24">
        <v>2</v>
      </c>
      <c r="Q24" s="27">
        <f t="shared" si="1"/>
        <v>1200</v>
      </c>
      <c r="X24" s="27">
        <f t="shared" si="2"/>
        <v>0</v>
      </c>
    </row>
    <row r="25" spans="1:24" x14ac:dyDescent="0.25">
      <c r="A25" t="s">
        <v>46</v>
      </c>
      <c r="B25">
        <v>1999</v>
      </c>
      <c r="C25" t="s">
        <v>5</v>
      </c>
      <c r="D25">
        <v>4</v>
      </c>
      <c r="E25">
        <v>2</v>
      </c>
      <c r="F25">
        <v>3</v>
      </c>
      <c r="J25" s="27">
        <f t="shared" si="0"/>
        <v>1700</v>
      </c>
      <c r="K25">
        <v>2</v>
      </c>
      <c r="L25">
        <v>8</v>
      </c>
      <c r="M25">
        <v>3</v>
      </c>
      <c r="Q25" s="27">
        <f t="shared" si="1"/>
        <v>2700</v>
      </c>
      <c r="R25">
        <v>4</v>
      </c>
      <c r="S25">
        <v>2</v>
      </c>
      <c r="T25">
        <v>1</v>
      </c>
      <c r="X25" s="27">
        <f t="shared" si="2"/>
        <v>1100</v>
      </c>
    </row>
    <row r="26" spans="1:24" x14ac:dyDescent="0.25">
      <c r="A26" t="s">
        <v>47</v>
      </c>
      <c r="B26">
        <v>1999</v>
      </c>
      <c r="C26" t="s">
        <v>48</v>
      </c>
      <c r="D26">
        <v>2</v>
      </c>
      <c r="J26" s="27">
        <f t="shared" si="0"/>
        <v>200</v>
      </c>
      <c r="K26">
        <v>4</v>
      </c>
      <c r="L26">
        <v>3</v>
      </c>
      <c r="M26">
        <v>1</v>
      </c>
      <c r="Q26" s="27">
        <f t="shared" si="1"/>
        <v>1300</v>
      </c>
      <c r="R26">
        <v>5</v>
      </c>
      <c r="S26">
        <v>3</v>
      </c>
      <c r="T26">
        <v>2</v>
      </c>
      <c r="X26" s="27">
        <f t="shared" si="2"/>
        <v>1700</v>
      </c>
    </row>
    <row r="27" spans="1:24" x14ac:dyDescent="0.25">
      <c r="A27" t="s">
        <v>49</v>
      </c>
      <c r="B27">
        <v>2002</v>
      </c>
      <c r="C27" t="s">
        <v>50</v>
      </c>
      <c r="D27">
        <v>1</v>
      </c>
      <c r="J27" s="27">
        <f t="shared" si="0"/>
        <v>100</v>
      </c>
      <c r="K27">
        <v>14</v>
      </c>
      <c r="L27">
        <v>4</v>
      </c>
      <c r="M27">
        <v>4</v>
      </c>
      <c r="Q27" s="27">
        <f t="shared" si="1"/>
        <v>3400</v>
      </c>
      <c r="R27">
        <v>7</v>
      </c>
      <c r="S27">
        <v>2</v>
      </c>
      <c r="T27">
        <v>1</v>
      </c>
      <c r="X27" s="27">
        <f t="shared" si="2"/>
        <v>1400</v>
      </c>
    </row>
    <row r="28" spans="1:24" x14ac:dyDescent="0.25">
      <c r="A28" t="s">
        <v>51</v>
      </c>
      <c r="B28">
        <v>2000</v>
      </c>
      <c r="C28" t="s">
        <v>8</v>
      </c>
      <c r="D28">
        <v>7</v>
      </c>
      <c r="E28">
        <v>2</v>
      </c>
      <c r="F28">
        <v>1</v>
      </c>
      <c r="J28" s="27">
        <f t="shared" si="0"/>
        <v>1400</v>
      </c>
      <c r="K28">
        <v>5</v>
      </c>
      <c r="L28">
        <v>1</v>
      </c>
      <c r="M28">
        <v>3</v>
      </c>
      <c r="Q28" s="27">
        <f t="shared" si="1"/>
        <v>1600</v>
      </c>
      <c r="R28">
        <v>8</v>
      </c>
      <c r="X28" s="27">
        <f t="shared" si="2"/>
        <v>800</v>
      </c>
    </row>
    <row r="29" spans="1:24" x14ac:dyDescent="0.25">
      <c r="A29" t="s">
        <v>52</v>
      </c>
      <c r="B29">
        <v>2001</v>
      </c>
      <c r="C29" t="s">
        <v>53</v>
      </c>
      <c r="D29">
        <v>5</v>
      </c>
      <c r="E29">
        <v>1</v>
      </c>
      <c r="F29">
        <v>1</v>
      </c>
      <c r="J29" s="27">
        <f t="shared" si="0"/>
        <v>1000</v>
      </c>
      <c r="K29">
        <v>6</v>
      </c>
      <c r="L29">
        <v>3</v>
      </c>
      <c r="M29">
        <v>1</v>
      </c>
      <c r="Q29" s="27">
        <f t="shared" si="1"/>
        <v>1500</v>
      </c>
      <c r="X29" s="27">
        <f t="shared" si="2"/>
        <v>0</v>
      </c>
    </row>
    <row r="30" spans="1:24" x14ac:dyDescent="0.25">
      <c r="A30" t="s">
        <v>54</v>
      </c>
      <c r="B30">
        <v>2002</v>
      </c>
      <c r="C30" t="s">
        <v>55</v>
      </c>
      <c r="J30" s="27">
        <f t="shared" si="0"/>
        <v>0</v>
      </c>
      <c r="K30">
        <v>4</v>
      </c>
      <c r="L30">
        <v>3</v>
      </c>
      <c r="M30">
        <v>2</v>
      </c>
      <c r="Q30" s="27">
        <f t="shared" si="1"/>
        <v>1600</v>
      </c>
      <c r="R30">
        <v>7</v>
      </c>
      <c r="S30">
        <v>1</v>
      </c>
      <c r="X30" s="27">
        <f t="shared" si="2"/>
        <v>900</v>
      </c>
    </row>
    <row r="31" spans="1:24" x14ac:dyDescent="0.25">
      <c r="A31" t="s">
        <v>56</v>
      </c>
      <c r="B31">
        <v>1997</v>
      </c>
      <c r="C31" t="s">
        <v>57</v>
      </c>
      <c r="J31" s="27">
        <f t="shared" si="0"/>
        <v>0</v>
      </c>
      <c r="K31">
        <v>4</v>
      </c>
      <c r="L31">
        <v>2</v>
      </c>
      <c r="M31">
        <v>1</v>
      </c>
      <c r="Q31" s="27">
        <f t="shared" si="1"/>
        <v>1100</v>
      </c>
      <c r="R31">
        <v>13</v>
      </c>
      <c r="S31">
        <v>3</v>
      </c>
      <c r="T31">
        <v>1</v>
      </c>
      <c r="X31" s="27">
        <f t="shared" si="2"/>
        <v>2200</v>
      </c>
    </row>
    <row r="32" spans="1:24" x14ac:dyDescent="0.25">
      <c r="A32" t="s">
        <v>58</v>
      </c>
      <c r="B32">
        <v>2000</v>
      </c>
      <c r="C32" t="s">
        <v>15</v>
      </c>
      <c r="D32">
        <v>1</v>
      </c>
      <c r="F32">
        <v>2</v>
      </c>
      <c r="J32" s="27">
        <f t="shared" si="0"/>
        <v>700</v>
      </c>
      <c r="K32">
        <v>2</v>
      </c>
      <c r="L32">
        <v>2</v>
      </c>
      <c r="O32">
        <v>1</v>
      </c>
      <c r="Q32" s="27">
        <f t="shared" si="1"/>
        <v>1100</v>
      </c>
      <c r="R32">
        <v>6</v>
      </c>
      <c r="S32">
        <v>2</v>
      </c>
      <c r="T32">
        <v>1</v>
      </c>
      <c r="V32">
        <v>1</v>
      </c>
      <c r="X32" s="27">
        <f t="shared" si="2"/>
        <v>1800</v>
      </c>
    </row>
    <row r="33" spans="1:24" x14ac:dyDescent="0.25">
      <c r="A33" t="s">
        <v>59</v>
      </c>
      <c r="B33">
        <v>2001</v>
      </c>
      <c r="C33" t="s">
        <v>60</v>
      </c>
      <c r="J33" s="27">
        <f t="shared" si="0"/>
        <v>0</v>
      </c>
      <c r="K33">
        <v>5</v>
      </c>
      <c r="L33">
        <v>1</v>
      </c>
      <c r="Q33" s="27">
        <f t="shared" si="1"/>
        <v>700</v>
      </c>
      <c r="R33">
        <v>6</v>
      </c>
      <c r="S33">
        <v>2</v>
      </c>
      <c r="X33" s="27">
        <f t="shared" si="2"/>
        <v>1000</v>
      </c>
    </row>
    <row r="34" spans="1:24" x14ac:dyDescent="0.25">
      <c r="A34" t="s">
        <v>61</v>
      </c>
      <c r="B34">
        <v>1999</v>
      </c>
      <c r="C34" t="s">
        <v>32</v>
      </c>
      <c r="D34">
        <v>2</v>
      </c>
      <c r="E34">
        <v>1</v>
      </c>
      <c r="J34" s="27">
        <f t="shared" si="0"/>
        <v>400</v>
      </c>
      <c r="K34">
        <v>1</v>
      </c>
      <c r="L34">
        <v>4</v>
      </c>
      <c r="M34">
        <v>3</v>
      </c>
      <c r="Q34" s="27">
        <f t="shared" si="1"/>
        <v>1800</v>
      </c>
      <c r="X34" s="27">
        <f t="shared" si="2"/>
        <v>0</v>
      </c>
    </row>
    <row r="35" spans="1:24" x14ac:dyDescent="0.25">
      <c r="A35" t="s">
        <v>62</v>
      </c>
      <c r="B35">
        <v>2001</v>
      </c>
      <c r="C35" t="s">
        <v>63</v>
      </c>
      <c r="D35">
        <v>1</v>
      </c>
      <c r="J35" s="27">
        <f t="shared" si="0"/>
        <v>100</v>
      </c>
      <c r="K35">
        <v>5</v>
      </c>
      <c r="L35">
        <v>3</v>
      </c>
      <c r="Q35" s="27">
        <f t="shared" si="1"/>
        <v>1100</v>
      </c>
      <c r="R35">
        <v>6</v>
      </c>
      <c r="S35">
        <v>1</v>
      </c>
      <c r="X35" s="27">
        <f t="shared" si="2"/>
        <v>800</v>
      </c>
    </row>
    <row r="36" spans="1:24" x14ac:dyDescent="0.25">
      <c r="A36" t="s">
        <v>64</v>
      </c>
      <c r="B36">
        <v>2003</v>
      </c>
      <c r="C36" t="s">
        <v>50</v>
      </c>
      <c r="J36" s="27">
        <f t="shared" si="0"/>
        <v>0</v>
      </c>
      <c r="K36">
        <v>1</v>
      </c>
      <c r="Q36" s="27">
        <f t="shared" si="1"/>
        <v>100</v>
      </c>
      <c r="X36" s="27">
        <f t="shared" si="2"/>
        <v>0</v>
      </c>
    </row>
    <row r="37" spans="1:24" x14ac:dyDescent="0.25">
      <c r="A37" t="s">
        <v>65</v>
      </c>
      <c r="B37">
        <v>2000</v>
      </c>
      <c r="C37" t="s">
        <v>26</v>
      </c>
      <c r="D37">
        <v>5</v>
      </c>
      <c r="E37">
        <v>3</v>
      </c>
      <c r="F37">
        <v>4</v>
      </c>
      <c r="J37" s="27">
        <f t="shared" si="0"/>
        <v>2300</v>
      </c>
      <c r="K37">
        <v>1</v>
      </c>
      <c r="M37">
        <v>4</v>
      </c>
      <c r="N37">
        <v>1</v>
      </c>
      <c r="Q37" s="27">
        <f t="shared" si="1"/>
        <v>1700</v>
      </c>
      <c r="U37">
        <v>1</v>
      </c>
      <c r="X37" s="27">
        <f t="shared" si="2"/>
        <v>400</v>
      </c>
    </row>
    <row r="38" spans="1:24" x14ac:dyDescent="0.25">
      <c r="A38" t="s">
        <v>66</v>
      </c>
      <c r="B38">
        <v>1997</v>
      </c>
      <c r="C38" t="s">
        <v>67</v>
      </c>
      <c r="J38" s="27">
        <f t="shared" si="0"/>
        <v>0</v>
      </c>
      <c r="K38">
        <v>3</v>
      </c>
      <c r="L38">
        <v>2</v>
      </c>
      <c r="Q38" s="27">
        <f t="shared" si="1"/>
        <v>700</v>
      </c>
      <c r="T38">
        <v>1</v>
      </c>
      <c r="X38" s="27">
        <f t="shared" si="2"/>
        <v>300</v>
      </c>
    </row>
    <row r="39" spans="1:24" x14ac:dyDescent="0.25">
      <c r="A39" t="s">
        <v>68</v>
      </c>
      <c r="B39">
        <v>2000</v>
      </c>
      <c r="C39" t="s">
        <v>30</v>
      </c>
      <c r="D39">
        <v>5</v>
      </c>
      <c r="J39" s="27">
        <f t="shared" si="0"/>
        <v>500</v>
      </c>
      <c r="K39">
        <v>5</v>
      </c>
      <c r="L39">
        <v>3</v>
      </c>
      <c r="M39">
        <v>2</v>
      </c>
      <c r="Q39" s="27">
        <f t="shared" si="1"/>
        <v>1700</v>
      </c>
      <c r="R39">
        <v>1</v>
      </c>
      <c r="S39">
        <v>1</v>
      </c>
      <c r="T39">
        <v>3</v>
      </c>
      <c r="U39">
        <v>1</v>
      </c>
      <c r="X39" s="27">
        <f t="shared" si="2"/>
        <v>1600</v>
      </c>
    </row>
    <row r="40" spans="1:24" x14ac:dyDescent="0.25">
      <c r="A40" t="s">
        <v>69</v>
      </c>
      <c r="B40">
        <v>2003</v>
      </c>
      <c r="C40" t="s">
        <v>57</v>
      </c>
      <c r="J40" s="27">
        <f t="shared" si="0"/>
        <v>0</v>
      </c>
      <c r="K40">
        <v>5</v>
      </c>
      <c r="L40">
        <v>1</v>
      </c>
      <c r="Q40" s="27">
        <f t="shared" si="1"/>
        <v>700</v>
      </c>
      <c r="R40">
        <v>9</v>
      </c>
      <c r="S40">
        <v>3</v>
      </c>
      <c r="X40" s="27">
        <f t="shared" si="2"/>
        <v>1500</v>
      </c>
    </row>
    <row r="41" spans="1:24" x14ac:dyDescent="0.25">
      <c r="A41" t="s">
        <v>70</v>
      </c>
      <c r="B41">
        <v>1998</v>
      </c>
      <c r="C41" t="s">
        <v>37</v>
      </c>
      <c r="D41">
        <v>1</v>
      </c>
      <c r="E41">
        <v>1</v>
      </c>
      <c r="J41" s="27">
        <f t="shared" si="0"/>
        <v>300</v>
      </c>
      <c r="K41">
        <v>2</v>
      </c>
      <c r="L41">
        <v>1</v>
      </c>
      <c r="M41">
        <v>1</v>
      </c>
      <c r="Q41" s="27">
        <f t="shared" si="1"/>
        <v>700</v>
      </c>
      <c r="R41">
        <v>7</v>
      </c>
      <c r="S41">
        <v>2</v>
      </c>
      <c r="T41">
        <v>1</v>
      </c>
      <c r="U41">
        <v>1</v>
      </c>
      <c r="X41" s="27">
        <f t="shared" si="2"/>
        <v>1800</v>
      </c>
    </row>
    <row r="42" spans="1:24" x14ac:dyDescent="0.25">
      <c r="A42" t="s">
        <v>71</v>
      </c>
      <c r="B42">
        <v>1998</v>
      </c>
      <c r="C42" t="s">
        <v>53</v>
      </c>
      <c r="D42">
        <v>4</v>
      </c>
      <c r="E42">
        <v>3</v>
      </c>
      <c r="J42" s="27">
        <f t="shared" si="0"/>
        <v>1000</v>
      </c>
      <c r="K42">
        <v>1</v>
      </c>
      <c r="Q42" s="27">
        <f t="shared" si="1"/>
        <v>100</v>
      </c>
      <c r="X42" s="27">
        <f t="shared" si="2"/>
        <v>0</v>
      </c>
    </row>
    <row r="43" spans="1:24" x14ac:dyDescent="0.25">
      <c r="A43" t="s">
        <v>72</v>
      </c>
      <c r="B43">
        <v>2002</v>
      </c>
      <c r="C43" t="s">
        <v>67</v>
      </c>
      <c r="D43">
        <v>3</v>
      </c>
      <c r="E43">
        <v>1</v>
      </c>
      <c r="J43" s="27">
        <f t="shared" si="0"/>
        <v>500</v>
      </c>
      <c r="K43">
        <v>4</v>
      </c>
      <c r="L43">
        <v>2</v>
      </c>
      <c r="M43">
        <v>2</v>
      </c>
      <c r="Q43" s="27">
        <f t="shared" si="1"/>
        <v>1400</v>
      </c>
      <c r="R43">
        <v>1</v>
      </c>
      <c r="X43" s="27">
        <f t="shared" si="2"/>
        <v>100</v>
      </c>
    </row>
    <row r="44" spans="1:24" x14ac:dyDescent="0.25">
      <c r="A44" t="s">
        <v>73</v>
      </c>
      <c r="B44">
        <v>2001</v>
      </c>
      <c r="C44" t="s">
        <v>18</v>
      </c>
      <c r="E44">
        <v>2</v>
      </c>
      <c r="J44" s="27">
        <f t="shared" si="0"/>
        <v>400</v>
      </c>
      <c r="K44">
        <v>4</v>
      </c>
      <c r="L44">
        <v>1</v>
      </c>
      <c r="M44">
        <v>2</v>
      </c>
      <c r="Q44" s="27">
        <f t="shared" si="1"/>
        <v>1200</v>
      </c>
      <c r="X44" s="27">
        <f t="shared" si="2"/>
        <v>0</v>
      </c>
    </row>
    <row r="45" spans="1:24" x14ac:dyDescent="0.25">
      <c r="A45" t="s">
        <v>74</v>
      </c>
      <c r="B45">
        <v>2004</v>
      </c>
      <c r="C45" t="s">
        <v>75</v>
      </c>
      <c r="J45" s="27">
        <f t="shared" si="0"/>
        <v>0</v>
      </c>
      <c r="Q45" s="27">
        <f t="shared" si="1"/>
        <v>0</v>
      </c>
      <c r="R45">
        <v>2</v>
      </c>
      <c r="S45">
        <v>1</v>
      </c>
      <c r="X45" s="27">
        <f t="shared" si="2"/>
        <v>400</v>
      </c>
    </row>
    <row r="46" spans="1:24" x14ac:dyDescent="0.25">
      <c r="A46" t="s">
        <v>76</v>
      </c>
      <c r="B46">
        <v>2004</v>
      </c>
      <c r="C46" t="s">
        <v>60</v>
      </c>
      <c r="J46" s="27">
        <f t="shared" si="0"/>
        <v>0</v>
      </c>
      <c r="K46">
        <v>1</v>
      </c>
      <c r="Q46" s="27">
        <f t="shared" si="1"/>
        <v>100</v>
      </c>
      <c r="R46">
        <v>7</v>
      </c>
      <c r="S46">
        <v>1</v>
      </c>
      <c r="X46" s="27">
        <f t="shared" si="2"/>
        <v>900</v>
      </c>
    </row>
    <row r="47" spans="1:24" x14ac:dyDescent="0.25">
      <c r="A47" t="s">
        <v>77</v>
      </c>
      <c r="B47">
        <v>2001</v>
      </c>
      <c r="C47" t="s">
        <v>15</v>
      </c>
      <c r="J47" s="27">
        <f t="shared" si="0"/>
        <v>0</v>
      </c>
      <c r="Q47" s="27">
        <f t="shared" si="1"/>
        <v>0</v>
      </c>
      <c r="R47">
        <v>4</v>
      </c>
      <c r="X47" s="27">
        <f t="shared" si="2"/>
        <v>400</v>
      </c>
    </row>
    <row r="48" spans="1:24" x14ac:dyDescent="0.25">
      <c r="A48" t="s">
        <v>78</v>
      </c>
      <c r="B48">
        <v>2003</v>
      </c>
      <c r="C48" t="s">
        <v>24</v>
      </c>
      <c r="J48" s="27">
        <f t="shared" si="0"/>
        <v>0</v>
      </c>
      <c r="K48">
        <v>1</v>
      </c>
      <c r="Q48" s="27">
        <f t="shared" si="1"/>
        <v>100</v>
      </c>
      <c r="R48">
        <v>2</v>
      </c>
      <c r="X48" s="27">
        <f t="shared" si="2"/>
        <v>200</v>
      </c>
    </row>
    <row r="49" spans="1:24" x14ac:dyDescent="0.25">
      <c r="A49" t="s">
        <v>79</v>
      </c>
      <c r="B49">
        <v>2001</v>
      </c>
      <c r="C49" t="s">
        <v>55</v>
      </c>
      <c r="D49">
        <v>1</v>
      </c>
      <c r="E49">
        <v>1</v>
      </c>
      <c r="J49" s="27">
        <f t="shared" si="0"/>
        <v>300</v>
      </c>
      <c r="Q49" s="27">
        <f t="shared" si="1"/>
        <v>0</v>
      </c>
      <c r="X49" s="27">
        <f t="shared" si="2"/>
        <v>0</v>
      </c>
    </row>
    <row r="50" spans="1:24" x14ac:dyDescent="0.25">
      <c r="A50" t="s">
        <v>80</v>
      </c>
      <c r="B50">
        <v>2000</v>
      </c>
      <c r="C50" t="s">
        <v>10</v>
      </c>
      <c r="J50" s="27">
        <f t="shared" si="0"/>
        <v>0</v>
      </c>
      <c r="K50">
        <v>2</v>
      </c>
      <c r="L50">
        <v>3</v>
      </c>
      <c r="Q50" s="27">
        <f t="shared" si="1"/>
        <v>800</v>
      </c>
      <c r="R50">
        <v>3</v>
      </c>
      <c r="X50" s="27">
        <f t="shared" si="2"/>
        <v>300</v>
      </c>
    </row>
    <row r="51" spans="1:24" x14ac:dyDescent="0.25">
      <c r="A51" t="s">
        <v>81</v>
      </c>
      <c r="B51">
        <v>2000</v>
      </c>
      <c r="C51" t="s">
        <v>82</v>
      </c>
      <c r="E51">
        <v>2</v>
      </c>
      <c r="J51" s="27">
        <f t="shared" si="0"/>
        <v>400</v>
      </c>
      <c r="Q51" s="27">
        <f t="shared" si="1"/>
        <v>0</v>
      </c>
      <c r="X51" s="27">
        <f t="shared" si="2"/>
        <v>0</v>
      </c>
    </row>
    <row r="52" spans="1:24" x14ac:dyDescent="0.25">
      <c r="A52" t="s">
        <v>83</v>
      </c>
      <c r="B52">
        <v>2000</v>
      </c>
      <c r="C52" t="s">
        <v>84</v>
      </c>
      <c r="D52">
        <v>3</v>
      </c>
      <c r="J52" s="27">
        <f t="shared" si="0"/>
        <v>300</v>
      </c>
      <c r="Q52" s="27">
        <f t="shared" si="1"/>
        <v>0</v>
      </c>
      <c r="X52" s="27">
        <f t="shared" si="2"/>
        <v>0</v>
      </c>
    </row>
    <row r="53" spans="1:24" x14ac:dyDescent="0.25">
      <c r="A53" t="s">
        <v>180</v>
      </c>
      <c r="B53">
        <v>2001</v>
      </c>
      <c r="C53" t="s">
        <v>198</v>
      </c>
      <c r="D53">
        <v>2</v>
      </c>
      <c r="J53" s="27">
        <f t="shared" si="0"/>
        <v>200</v>
      </c>
      <c r="Q53" s="27">
        <f t="shared" si="1"/>
        <v>0</v>
      </c>
      <c r="X53" s="27">
        <f t="shared" si="2"/>
        <v>0</v>
      </c>
    </row>
    <row r="54" spans="1:24" x14ac:dyDescent="0.25">
      <c r="A54" t="s">
        <v>181</v>
      </c>
      <c r="B54">
        <v>2001</v>
      </c>
      <c r="C54" t="s">
        <v>194</v>
      </c>
      <c r="D54">
        <v>1</v>
      </c>
      <c r="J54" s="27">
        <f t="shared" si="0"/>
        <v>100</v>
      </c>
      <c r="Q54" s="27">
        <f t="shared" si="1"/>
        <v>0</v>
      </c>
      <c r="X54" s="27">
        <f t="shared" si="2"/>
        <v>0</v>
      </c>
    </row>
    <row r="55" spans="1:24" x14ac:dyDescent="0.25">
      <c r="A55" t="s">
        <v>182</v>
      </c>
      <c r="B55">
        <v>2001</v>
      </c>
      <c r="C55" t="s">
        <v>57</v>
      </c>
      <c r="J55" s="27">
        <f t="shared" si="0"/>
        <v>0</v>
      </c>
      <c r="K55">
        <v>2</v>
      </c>
      <c r="Q55" s="27">
        <f t="shared" si="1"/>
        <v>200</v>
      </c>
      <c r="X55" s="27">
        <f t="shared" si="2"/>
        <v>0</v>
      </c>
    </row>
    <row r="56" spans="1:24" x14ac:dyDescent="0.25">
      <c r="A56" t="s">
        <v>183</v>
      </c>
      <c r="B56">
        <v>2004</v>
      </c>
      <c r="C56" t="s">
        <v>57</v>
      </c>
      <c r="J56" s="27">
        <f t="shared" si="0"/>
        <v>0</v>
      </c>
      <c r="K56">
        <v>3</v>
      </c>
      <c r="Q56" s="27">
        <f t="shared" si="1"/>
        <v>300</v>
      </c>
      <c r="S56">
        <v>1</v>
      </c>
      <c r="X56" s="27">
        <f t="shared" si="2"/>
        <v>200</v>
      </c>
    </row>
    <row r="57" spans="1:24" x14ac:dyDescent="0.25">
      <c r="A57" t="s">
        <v>184</v>
      </c>
      <c r="B57">
        <v>2003</v>
      </c>
      <c r="C57" t="s">
        <v>195</v>
      </c>
      <c r="J57" s="27">
        <f t="shared" si="0"/>
        <v>0</v>
      </c>
      <c r="Q57" s="27">
        <f t="shared" si="1"/>
        <v>0</v>
      </c>
      <c r="X57" s="27">
        <f t="shared" si="2"/>
        <v>0</v>
      </c>
    </row>
    <row r="58" spans="1:24" x14ac:dyDescent="0.25">
      <c r="A58" t="s">
        <v>185</v>
      </c>
      <c r="B58">
        <v>2003</v>
      </c>
      <c r="C58" t="s">
        <v>195</v>
      </c>
      <c r="J58" s="27">
        <f t="shared" si="0"/>
        <v>0</v>
      </c>
      <c r="Q58" s="27">
        <f t="shared" si="1"/>
        <v>0</v>
      </c>
      <c r="X58" s="27">
        <f t="shared" si="2"/>
        <v>0</v>
      </c>
    </row>
    <row r="59" spans="1:24" x14ac:dyDescent="0.25">
      <c r="A59" t="s">
        <v>186</v>
      </c>
      <c r="B59">
        <v>2002</v>
      </c>
      <c r="C59" t="s">
        <v>196</v>
      </c>
      <c r="J59" s="27">
        <f t="shared" si="0"/>
        <v>0</v>
      </c>
      <c r="Q59" s="27">
        <f t="shared" si="1"/>
        <v>0</v>
      </c>
      <c r="X59" s="27">
        <f t="shared" si="2"/>
        <v>0</v>
      </c>
    </row>
    <row r="60" spans="1:24" x14ac:dyDescent="0.25">
      <c r="A60" t="s">
        <v>187</v>
      </c>
      <c r="B60">
        <v>2002</v>
      </c>
      <c r="C60" t="s">
        <v>57</v>
      </c>
      <c r="J60" s="27">
        <f t="shared" si="0"/>
        <v>0</v>
      </c>
      <c r="K60">
        <v>3</v>
      </c>
      <c r="L60">
        <v>1</v>
      </c>
      <c r="Q60" s="27">
        <f t="shared" si="1"/>
        <v>500</v>
      </c>
      <c r="R60">
        <v>3</v>
      </c>
      <c r="S60">
        <v>1</v>
      </c>
      <c r="X60" s="27">
        <f t="shared" si="2"/>
        <v>500</v>
      </c>
    </row>
    <row r="61" spans="1:24" x14ac:dyDescent="0.25">
      <c r="A61" t="s">
        <v>188</v>
      </c>
      <c r="B61">
        <v>2004</v>
      </c>
      <c r="C61" t="s">
        <v>193</v>
      </c>
      <c r="J61" s="27">
        <f t="shared" si="0"/>
        <v>0</v>
      </c>
      <c r="Q61" s="27">
        <f t="shared" si="1"/>
        <v>0</v>
      </c>
      <c r="R61">
        <v>3</v>
      </c>
      <c r="S61">
        <v>1</v>
      </c>
      <c r="X61" s="27">
        <f t="shared" si="2"/>
        <v>500</v>
      </c>
    </row>
    <row r="62" spans="1:24" x14ac:dyDescent="0.25">
      <c r="A62" t="s">
        <v>190</v>
      </c>
      <c r="B62">
        <v>2001</v>
      </c>
      <c r="C62" t="s">
        <v>55</v>
      </c>
      <c r="J62" s="27">
        <f t="shared" si="0"/>
        <v>0</v>
      </c>
      <c r="Q62" s="27">
        <f t="shared" si="1"/>
        <v>0</v>
      </c>
      <c r="X62" s="27">
        <f t="shared" si="2"/>
        <v>0</v>
      </c>
    </row>
    <row r="63" spans="1:24" x14ac:dyDescent="0.25">
      <c r="A63" t="s">
        <v>191</v>
      </c>
      <c r="B63">
        <v>2003</v>
      </c>
      <c r="C63" t="s">
        <v>197</v>
      </c>
      <c r="J63" s="27">
        <f t="shared" si="0"/>
        <v>0</v>
      </c>
      <c r="Q63" s="27">
        <f t="shared" si="1"/>
        <v>0</v>
      </c>
      <c r="X63" s="27">
        <f t="shared" si="2"/>
        <v>0</v>
      </c>
    </row>
    <row r="64" spans="1:24" x14ac:dyDescent="0.25">
      <c r="A64" t="s">
        <v>192</v>
      </c>
      <c r="B64">
        <v>2004</v>
      </c>
      <c r="C64" t="s">
        <v>193</v>
      </c>
      <c r="J64" s="27">
        <f t="shared" si="0"/>
        <v>0</v>
      </c>
      <c r="Q64" s="27">
        <f t="shared" si="1"/>
        <v>0</v>
      </c>
      <c r="X64" s="27">
        <f t="shared" si="2"/>
        <v>0</v>
      </c>
    </row>
    <row r="65" spans="4:9" x14ac:dyDescent="0.25">
      <c r="D65" s="72"/>
      <c r="E65" s="72"/>
      <c r="F65" s="72"/>
      <c r="G65" s="72"/>
      <c r="H65" s="72"/>
      <c r="I65" s="72"/>
    </row>
  </sheetData>
  <autoFilter ref="C1:C64"/>
  <conditionalFormatting sqref="J2:J4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2:Q4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:X4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0:J6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50:Q6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50:X6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A092C2FC8CE941B7219B2C8478119B" ma:contentTypeVersion="14" ma:contentTypeDescription="Vytvoří nový dokument" ma:contentTypeScope="" ma:versionID="ff867ba418a9b677058217013fe7b970">
  <xsd:schema xmlns:xsd="http://www.w3.org/2001/XMLSchema" xmlns:xs="http://www.w3.org/2001/XMLSchema" xmlns:p="http://schemas.microsoft.com/office/2006/metadata/properties" xmlns:ns3="8b335517-ac6e-4d19-a6d0-d53d29fe123d" xmlns:ns4="8f473eb6-a5d4-4046-9a18-9fed68090921" targetNamespace="http://schemas.microsoft.com/office/2006/metadata/properties" ma:root="true" ma:fieldsID="ec89f2b97535f62c6a934436136b4b78" ns3:_="" ns4:_="">
    <xsd:import namespace="8b335517-ac6e-4d19-a6d0-d53d29fe123d"/>
    <xsd:import namespace="8f473eb6-a5d4-4046-9a18-9fed6809092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335517-ac6e-4d19-a6d0-d53d29fe123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473eb6-a5d4-4046-9a18-9fed680909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557D98-0042-4150-B504-B01F70D0C1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437E81-04EB-40A3-BE9C-B00974470CD4}">
  <ds:schemaRefs>
    <ds:schemaRef ds:uri="http://schemas.microsoft.com/office/2006/documentManagement/types"/>
    <ds:schemaRef ds:uri="8f473eb6-a5d4-4046-9a18-9fed68090921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8b335517-ac6e-4d19-a6d0-d53d29fe12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459270-4ECD-468E-9D9B-3C3A51C3F7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335517-ac6e-4d19-a6d0-d53d29fe123d"/>
    <ds:schemaRef ds:uri="8f473eb6-a5d4-4046-9a18-9fed680909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Dotace2022</vt:lpstr>
      <vt:lpstr>Závody2019</vt:lpstr>
      <vt:lpstr>Závody2020</vt:lpstr>
      <vt:lpstr>Závody2021</vt:lpstr>
      <vt:lpstr>ŽEBŘÍK2019</vt:lpstr>
      <vt:lpstr>ŽEBŘÍK2020</vt:lpstr>
      <vt:lpstr>ŽEBŘÍK2021</vt:lpstr>
      <vt:lpstr>cpska</vt:lpstr>
    </vt:vector>
  </TitlesOfParts>
  <Company>CAH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HARASTA Ivan</dc:creator>
  <cp:lastModifiedBy>HARASTA Ivan</cp:lastModifiedBy>
  <dcterms:created xsi:type="dcterms:W3CDTF">2022-05-06T06:36:30Z</dcterms:created>
  <dcterms:modified xsi:type="dcterms:W3CDTF">2022-05-11T12:07:50Z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0x01010012A092C2FC8CE941B7219B2C8478119B</vt:lpwstr>
  </property>
</Properties>
</file>